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ÍNDICE" sheetId="1" state="visible" r:id="rId1"/>
    <sheet xmlns:r="http://schemas.openxmlformats.org/officeDocument/2006/relationships" name="1. KARDEX" sheetId="2" state="visible" r:id="rId2"/>
    <sheet xmlns:r="http://schemas.openxmlformats.org/officeDocument/2006/relationships" name="2. PROV. WEM" sheetId="3" state="visible" r:id="rId3"/>
    <sheet xmlns:r="http://schemas.openxmlformats.org/officeDocument/2006/relationships" name="3. MERM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&quot;B/.&quot;#,##0.00"/>
    <numFmt numFmtId="165" formatCode="0.0%"/>
    <numFmt numFmtId="166" formatCode="0 &quot;días&quot;"/>
    <numFmt numFmtId="167" formatCode="MM/YYYY"/>
    <numFmt numFmtId="168" formatCode="0.0"/>
    <numFmt numFmtId="169" formatCode="0.0 &quot;/ 100&quot;"/>
    <numFmt numFmtId="170" formatCode="DD/MM/YYYY"/>
  </numFmts>
  <fonts count="27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i val="1"/>
      <color rgb="00D5E8F0"/>
      <sz val="10"/>
    </font>
    <font>
      <name val="Arial"/>
      <i val="1"/>
      <color rgb="001F3864"/>
      <sz val="10"/>
    </font>
    <font>
      <name val="Arial"/>
      <b val="1"/>
      <color rgb="00FFFFFF"/>
      <sz val="11"/>
    </font>
    <font>
      <name val="Arial"/>
      <b val="1"/>
      <color rgb="002E75B6"/>
      <sz val="10"/>
    </font>
    <font>
      <name val="Arial"/>
      <b val="1"/>
      <color rgb="00000000"/>
      <sz val="10"/>
    </font>
    <font>
      <name val="Arial"/>
      <color rgb="00595959"/>
      <sz val="9"/>
    </font>
    <font>
      <name val="Arial"/>
      <i val="1"/>
      <color rgb="007B5E00"/>
      <sz val="10"/>
    </font>
    <font>
      <name val="Arial"/>
      <b val="1"/>
      <color rgb="000000FF"/>
      <sz val="11"/>
    </font>
    <font>
      <name val="Arial"/>
      <i val="1"/>
      <color rgb="00595959"/>
      <sz val="9"/>
    </font>
    <font>
      <name val="Arial"/>
      <b val="1"/>
      <color rgb="00000000"/>
      <sz val="11"/>
    </font>
    <font>
      <name val="Arial"/>
      <b val="1"/>
      <color rgb="00FFFFFF"/>
      <sz val="9"/>
    </font>
    <font>
      <name val="Arial"/>
      <i val="1"/>
      <color rgb="00595959"/>
      <sz val="10"/>
    </font>
    <font>
      <name val="Arial"/>
      <b val="1"/>
      <color rgb="00595959"/>
      <sz val="11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000000"/>
      <sz val="12"/>
    </font>
    <font>
      <name val="Arial"/>
      <color rgb="00000000"/>
      <sz val="11"/>
    </font>
    <font>
      <name val="Arial"/>
      <b val="1"/>
      <color rgb="001E6B3C"/>
      <sz val="10"/>
    </font>
    <font>
      <name val="Arial"/>
      <b val="1"/>
      <color rgb="00E67E22"/>
      <sz val="10"/>
    </font>
    <font>
      <name val="Arial"/>
      <b val="1"/>
      <color rgb="00C0392B"/>
      <sz val="10"/>
    </font>
    <font>
      <name val="Arial"/>
      <i val="1"/>
      <color rgb="00C0392B"/>
      <sz val="10"/>
    </font>
    <font>
      <name val="Arial"/>
      <b val="1"/>
      <color rgb="00C0392B"/>
      <sz val="11"/>
    </font>
    <font>
      <name val="Arial"/>
      <i val="1"/>
      <color rgb="001E6B3C"/>
      <sz val="10"/>
    </font>
    <font>
      <name val="Arial"/>
      <b val="1"/>
      <color rgb="001F3864"/>
      <sz val="11"/>
    </font>
    <font>
      <name val="Arial"/>
      <b val="1"/>
      <color rgb="001E6B3C"/>
      <sz val="11"/>
    </font>
  </fonts>
  <fills count="1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E8F4F8"/>
      </patternFill>
    </fill>
    <fill>
      <patternFill patternType="solid">
        <fgColor rgb="00FFFFFF"/>
      </patternFill>
    </fill>
    <fill>
      <patternFill patternType="solid">
        <fgColor rgb="00FFF9C4"/>
      </patternFill>
    </fill>
    <fill>
      <patternFill patternType="solid">
        <fgColor rgb="00595959"/>
      </patternFill>
    </fill>
    <fill>
      <patternFill patternType="solid">
        <fgColor rgb="00DCE6F1"/>
      </patternFill>
    </fill>
    <fill>
      <patternFill patternType="solid">
        <fgColor rgb="00FAE5D3"/>
      </patternFill>
    </fill>
    <fill>
      <patternFill patternType="solid">
        <fgColor rgb="00FADBD8"/>
      </patternFill>
    </fill>
    <fill>
      <patternFill patternType="solid">
        <fgColor rgb="00E8F5E9"/>
      </patternFill>
    </fill>
    <fill>
      <patternFill patternType="solid">
        <fgColor rgb="00D5E8F0"/>
      </patternFill>
    </fill>
    <fill>
      <patternFill patternType="solid">
        <fgColor rgb="00C0392B"/>
      </patternFill>
    </fill>
    <fill>
      <patternFill patternType="solid">
        <fgColor rgb="001E6B3C"/>
      </patternFill>
    </fill>
  </fills>
  <borders count="8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2E75B6"/>
      </left>
      <right style="thin">
        <color rgb="002E75B6"/>
      </right>
      <top style="thin">
        <color rgb="002E75B6"/>
      </top>
      <bottom style="thin">
        <color rgb="002E75B6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>
      <left/>
      <right/>
      <top/>
      <bottom/>
    </border>
  </borders>
  <cellStyleXfs count="1">
    <xf numFmtId="0" fontId="0" fillId="0" borderId="0"/>
  </cellStyleXfs>
  <cellXfs count="8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2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0" fontId="8" fillId="6" borderId="2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left" vertical="center"/>
    </xf>
    <xf numFmtId="1" fontId="9" fillId="6" borderId="2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/>
    </xf>
    <xf numFmtId="0" fontId="0" fillId="0" borderId="5" pivotButton="0" quotePrefix="0" xfId="0"/>
    <xf numFmtId="0" fontId="0" fillId="0" borderId="6" pivotButton="0" quotePrefix="0" xfId="0"/>
    <xf numFmtId="1" fontId="11" fillId="8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164" fontId="9" fillId="6" borderId="2" applyAlignment="1" pivotButton="0" quotePrefix="0" xfId="0">
      <alignment horizontal="center" vertical="center" wrapText="1"/>
    </xf>
    <xf numFmtId="165" fontId="9" fillId="6" borderId="2" applyAlignment="1" pivotButton="0" quotePrefix="0" xfId="0">
      <alignment horizontal="center" vertical="center" wrapText="1"/>
    </xf>
    <xf numFmtId="0" fontId="0" fillId="5" borderId="7" pivotButton="0" quotePrefix="0" xfId="0"/>
    <xf numFmtId="0" fontId="12" fillId="3" borderId="1" applyAlignment="1" pivotButton="0" quotePrefix="0" xfId="0">
      <alignment horizontal="center" vertical="center" wrapText="1"/>
    </xf>
    <xf numFmtId="0" fontId="9" fillId="6" borderId="2" applyAlignment="1" pivotButton="0" quotePrefix="0" xfId="0">
      <alignment horizontal="left" vertical="center" wrapText="1"/>
    </xf>
    <xf numFmtId="0" fontId="9" fillId="6" borderId="2" applyAlignment="1" pivotButton="0" quotePrefix="0" xfId="0">
      <alignment horizontal="center" vertical="center" wrapText="1"/>
    </xf>
    <xf numFmtId="166" fontId="9" fillId="6" borderId="2" applyAlignment="1" pivotButton="0" quotePrefix="0" xfId="0">
      <alignment horizontal="center" vertical="center" wrapText="1"/>
    </xf>
    <xf numFmtId="1" fontId="11" fillId="9" borderId="1" applyAlignment="1" pivotButton="0" quotePrefix="0" xfId="0">
      <alignment horizontal="center" vertical="center"/>
    </xf>
    <xf numFmtId="0" fontId="9" fillId="10" borderId="2" applyAlignment="1" pivotButton="0" quotePrefix="0" xfId="0">
      <alignment horizontal="center" vertical="center" wrapText="1"/>
    </xf>
    <xf numFmtId="167" fontId="9" fillId="6" borderId="2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9" fillId="11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center" vertical="center" wrapText="1"/>
    </xf>
    <xf numFmtId="0" fontId="11" fillId="12" borderId="1" applyAlignment="1" pivotButton="0" quotePrefix="0" xfId="0">
      <alignment horizontal="left" vertical="center"/>
    </xf>
    <xf numFmtId="164" fontId="11" fillId="11" borderId="1" applyAlignment="1" pivotButton="0" quotePrefix="0" xfId="0">
      <alignment horizontal="center" vertical="center"/>
    </xf>
    <xf numFmtId="0" fontId="11" fillId="1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6" fillId="10" borderId="1" applyAlignment="1" pivotButton="0" quotePrefix="0" xfId="0">
      <alignment horizontal="left" vertical="center"/>
    </xf>
    <xf numFmtId="0" fontId="10" fillId="10" borderId="1" applyAlignment="1" pivotButton="0" quotePrefix="0" xfId="0">
      <alignment horizontal="left" vertical="center"/>
    </xf>
    <xf numFmtId="0" fontId="6" fillId="9" borderId="1" applyAlignment="1" pivotButton="0" quotePrefix="0" xfId="0">
      <alignment horizontal="left" vertical="center"/>
    </xf>
    <xf numFmtId="0" fontId="10" fillId="9" borderId="1" applyAlignment="1" pivotButton="0" quotePrefix="0" xfId="0">
      <alignment horizontal="left" vertical="center"/>
    </xf>
    <xf numFmtId="0" fontId="6" fillId="11" borderId="1" applyAlignment="1" pivotButton="0" quotePrefix="0" xfId="0">
      <alignment horizontal="left" vertical="center"/>
    </xf>
    <xf numFmtId="0" fontId="10" fillId="11" borderId="1" applyAlignment="1" pivotButton="0" quotePrefix="0" xfId="0">
      <alignment horizontal="left" vertical="center"/>
    </xf>
    <xf numFmtId="0" fontId="13" fillId="12" borderId="2" applyAlignment="1" pivotButton="0" quotePrefix="0" xfId="0">
      <alignment horizontal="left" vertical="center" wrapText="1"/>
    </xf>
    <xf numFmtId="9" fontId="14" fillId="8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left" vertical="center" wrapText="1"/>
    </xf>
    <xf numFmtId="0" fontId="6" fillId="12" borderId="1" applyAlignment="1" pivotButton="0" quotePrefix="0" xfId="0">
      <alignment horizontal="left" vertical="center"/>
    </xf>
    <xf numFmtId="9" fontId="11" fillId="11" borderId="1" applyAlignment="1" pivotButton="0" quotePrefix="0" xfId="0">
      <alignment horizontal="center" vertical="center"/>
    </xf>
    <xf numFmtId="0" fontId="15" fillId="3" borderId="1" applyAlignment="1" pivotButton="0" quotePrefix="0" xfId="0">
      <alignment horizontal="center" vertical="center" wrapText="1"/>
    </xf>
    <xf numFmtId="0" fontId="9" fillId="6" borderId="2" applyAlignment="1" pivotButton="0" quotePrefix="0" xfId="0">
      <alignment horizontal="center" vertical="center"/>
    </xf>
    <xf numFmtId="0" fontId="16" fillId="4" borderId="1" applyAlignment="1" pivotButton="0" quotePrefix="0" xfId="0">
      <alignment horizontal="left" vertical="center"/>
    </xf>
    <xf numFmtId="9" fontId="13" fillId="8" borderId="1" applyAlignment="1" pivotButton="0" quotePrefix="0" xfId="0">
      <alignment horizontal="center" vertical="center"/>
    </xf>
    <xf numFmtId="168" fontId="11" fillId="8" borderId="1" applyAlignment="1" pivotButton="0" quotePrefix="0" xfId="0">
      <alignment horizontal="center" vertical="center"/>
    </xf>
    <xf numFmtId="0" fontId="16" fillId="5" borderId="1" applyAlignment="1" pivotButton="0" quotePrefix="0" xfId="0">
      <alignment horizontal="left" vertical="center"/>
    </xf>
    <xf numFmtId="0" fontId="17" fillId="12" borderId="1" applyAlignment="1" pivotButton="0" quotePrefix="0" xfId="0">
      <alignment horizontal="left" vertical="center"/>
    </xf>
    <xf numFmtId="169" fontId="11" fillId="11" borderId="1" applyAlignment="1" pivotButton="0" quotePrefix="0" xfId="0">
      <alignment horizontal="center" vertical="center"/>
    </xf>
    <xf numFmtId="0" fontId="18" fillId="4" borderId="1" applyAlignment="1" pivotButton="0" quotePrefix="0" xfId="0">
      <alignment horizontal="left" vertical="center" wrapText="1"/>
    </xf>
    <xf numFmtId="0" fontId="19" fillId="11" borderId="1" applyAlignment="1" pivotButton="0" quotePrefix="0" xfId="0">
      <alignment horizontal="left" vertical="center"/>
    </xf>
    <xf numFmtId="0" fontId="20" fillId="9" borderId="1" applyAlignment="1" pivotButton="0" quotePrefix="0" xfId="0">
      <alignment horizontal="left" vertical="center"/>
    </xf>
    <xf numFmtId="0" fontId="21" fillId="10" borderId="1" applyAlignment="1" pivotButton="0" quotePrefix="0" xfId="0">
      <alignment horizontal="left" vertical="center"/>
    </xf>
    <xf numFmtId="9" fontId="9" fillId="6" borderId="2" applyAlignment="1" pivotButton="0" quotePrefix="0" xfId="0">
      <alignment horizontal="center" vertical="center" wrapText="1"/>
    </xf>
    <xf numFmtId="0" fontId="10" fillId="12" borderId="1" applyAlignment="1" pivotButton="0" quotePrefix="0" xfId="0">
      <alignment horizontal="left" vertical="center" wrapText="1"/>
    </xf>
    <xf numFmtId="0" fontId="4" fillId="13" borderId="1" applyAlignment="1" pivotButton="0" quotePrefix="0" xfId="0">
      <alignment horizontal="left" vertical="center"/>
    </xf>
    <xf numFmtId="0" fontId="22" fillId="10" borderId="2" applyAlignment="1" pivotButton="0" quotePrefix="0" xfId="0">
      <alignment horizontal="left" vertical="center" wrapText="1"/>
    </xf>
    <xf numFmtId="0" fontId="12" fillId="13" borderId="1" applyAlignment="1" pivotButton="0" quotePrefix="0" xfId="0">
      <alignment horizontal="center" vertical="center" wrapText="1"/>
    </xf>
    <xf numFmtId="164" fontId="11" fillId="10" borderId="1" applyAlignment="1" pivotButton="0" quotePrefix="0" xfId="0">
      <alignment horizontal="center" vertical="center"/>
    </xf>
    <xf numFmtId="164" fontId="11" fillId="8" borderId="1" applyAlignment="1" pivotButton="0" quotePrefix="0" xfId="0">
      <alignment horizontal="center" vertical="center"/>
    </xf>
    <xf numFmtId="0" fontId="23" fillId="10" borderId="1" applyAlignment="1" pivotButton="0" quotePrefix="0" xfId="0">
      <alignment horizontal="left" vertical="center"/>
    </xf>
    <xf numFmtId="164" fontId="11" fillId="9" borderId="1" applyAlignment="1" pivotButton="0" quotePrefix="0" xfId="0">
      <alignment horizontal="center" vertical="center"/>
    </xf>
    <xf numFmtId="164" fontId="11" fillId="6" borderId="1" applyAlignment="1" pivotButton="0" quotePrefix="0" xfId="0">
      <alignment horizontal="center" vertical="center"/>
    </xf>
    <xf numFmtId="0" fontId="4" fillId="14" borderId="1" applyAlignment="1" pivotButton="0" quotePrefix="0" xfId="0">
      <alignment horizontal="left" vertical="center"/>
    </xf>
    <xf numFmtId="0" fontId="24" fillId="11" borderId="2" applyAlignment="1" pivotButton="0" quotePrefix="0" xfId="0">
      <alignment horizontal="left" vertical="center" wrapText="1"/>
    </xf>
    <xf numFmtId="0" fontId="15" fillId="14" borderId="1" applyAlignment="1" pivotButton="0" quotePrefix="0" xfId="0">
      <alignment horizontal="center" vertical="center" wrapText="1"/>
    </xf>
    <xf numFmtId="0" fontId="4" fillId="14" borderId="1" applyAlignment="1" pivotButton="0" quotePrefix="0" xfId="0">
      <alignment horizontal="center" vertical="center"/>
    </xf>
    <xf numFmtId="170" fontId="9" fillId="6" borderId="2" applyAlignment="1" pivotButton="0" quotePrefix="0" xfId="0">
      <alignment horizontal="center" vertical="center" wrapText="1"/>
    </xf>
    <xf numFmtId="0" fontId="25" fillId="7" borderId="1" applyAlignment="1" pivotButton="0" quotePrefix="0" xfId="0">
      <alignment horizontal="center" vertical="center"/>
    </xf>
    <xf numFmtId="0" fontId="26" fillId="11" borderId="1" applyAlignment="1" pivotButton="0" quotePrefix="0" xfId="0">
      <alignment horizontal="left" vertical="center"/>
    </xf>
    <xf numFmtId="0" fontId="11" fillId="11" borderId="1" applyAlignment="1" pivotButton="0" quotePrefix="0" xfId="0">
      <alignment horizontal="center" vertical="center"/>
    </xf>
    <xf numFmtId="165" fontId="11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Arial"/>
        <b val="1"/>
        <color rgb="00C0392B"/>
      </font>
      <fill>
        <patternFill>
          <bgColor rgb="00FADBD8"/>
        </patternFill>
      </fill>
    </dxf>
    <dxf>
      <font>
        <name val="Arial"/>
        <b val="1"/>
        <color rgb="001E6B3C"/>
      </font>
      <fill>
        <patternFill>
          <bgColor rgb="00E8F5E9"/>
        </patternFill>
      </fill>
    </dxf>
    <dxf>
      <font>
        <name val="Arial"/>
        <b val="1"/>
        <color rgb="00E67E22"/>
      </font>
      <fill>
        <patternFill>
          <bgColor rgb="00FAE5D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D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40" customWidth="1" min="3" max="3"/>
    <col width="44" customWidth="1" min="4" max="4"/>
    <col width="3" customWidth="1" min="5" max="5"/>
  </cols>
  <sheetData>
    <row r="1" ht="40" customHeight="1">
      <c r="B1" s="1" t="inlineStr">
        <is>
          <t>GD360 · KIT MÓDULO 5 — EL INVENTARIO</t>
        </is>
      </c>
    </row>
    <row r="2" ht="20" customHeight="1">
      <c r="B2" s="2" t="inlineStr">
        <is>
          <t>Kardex · Clasificación ABC · EOQ · ROP · Matriz WEM · Plan de Merma  ·  ACI 2026</t>
        </is>
      </c>
    </row>
    <row r="4" ht="30" customHeight="1">
      <c r="B4" s="3" t="inlineStr">
        <is>
          <t>INSTRUCCIÓN: Completa las 3 pestañas en orden. Celdas AMARILLAS = ingreso. Celdas AZULES = cálculo automático. Las alertas de stock bajo se activan solas cuando el stock llega al Punto de Reorden.</t>
        </is>
      </c>
    </row>
    <row r="6" ht="22" customHeight="1">
      <c r="B6" s="4" t="inlineStr">
        <is>
          <t>Pestaña</t>
        </is>
      </c>
      <c r="C6" s="5" t="inlineStr">
        <is>
          <t>Herramienta</t>
        </is>
      </c>
      <c r="D6" s="5" t="inlineStr">
        <is>
          <t>Descripción</t>
        </is>
      </c>
    </row>
    <row r="7" ht="36" customHeight="1">
      <c r="B7" s="6" t="inlineStr">
        <is>
          <t>1. KARDEX</t>
        </is>
      </c>
      <c r="C7" s="7" t="inlineStr">
        <is>
          <t>Kardex Operativo con EOQ, ROP y Alertas</t>
        </is>
      </c>
      <c r="D7" s="8" t="inlineStr">
        <is>
          <t>Registro de 20 insumos con clasificación ABC, stock actual, alertas automáticas de desabastecimiento y FEFO.</t>
        </is>
      </c>
    </row>
    <row r="8" ht="36" customHeight="1">
      <c r="B8" s="9" t="inlineStr">
        <is>
          <t>2. PROV. WEM</t>
        </is>
      </c>
      <c r="C8" s="10" t="inlineStr">
        <is>
          <t>Análisis de 3 Proveedores — Matriz WEM</t>
        </is>
      </c>
      <c r="D8" s="11" t="inlineStr">
        <is>
          <t>Puntaje ponderado en 5 criterios: precio, calidad, entrega, crédito, emergencias. Clasificación automática.</t>
        </is>
      </c>
    </row>
    <row r="9" ht="36" customHeight="1">
      <c r="B9" s="6" t="inlineStr">
        <is>
          <t>3. MERMA</t>
        </is>
      </c>
      <c r="C9" s="7" t="inlineStr">
        <is>
          <t>Plan de Reducción de Merma</t>
        </is>
      </c>
      <c r="D9" s="8" t="inlineStr">
        <is>
          <t>Inventario inmovilizado &gt;60 días, costo de oportunidad del capital muerto y 3 acciones de reducción.</t>
        </is>
      </c>
    </row>
    <row r="11" ht="30" customHeight="1">
      <c r="B11" s="12" t="inlineStr">
        <is>
          <t>⬤ AMARILLO = ingresa tus datos   ⬤ AZUL = fórmula automática   ⬤ ROJO = stock bajo el punto de reorden (acción urgente)   ⬤ VERDE = stock saludable</t>
        </is>
      </c>
    </row>
  </sheetData>
  <mergeCells count="4">
    <mergeCell ref="B11:D11"/>
    <mergeCell ref="B1:D1"/>
    <mergeCell ref="B2:D2"/>
    <mergeCell ref="B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0" customWidth="1" min="3" max="3"/>
    <col width="14" customWidth="1" min="4" max="4"/>
    <col width="14" customWidth="1" min="5" max="5"/>
    <col width="12" customWidth="1" min="6" max="6"/>
    <col width="12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3" customWidth="1" min="14" max="14"/>
  </cols>
  <sheetData>
    <row r="1" ht="40" customHeight="1">
      <c r="B1" s="1" t="inlineStr">
        <is>
          <t>KARDEX OPERATIVO — CONTROL DE INVENTARIO DE INSUMOS DENTALES</t>
        </is>
      </c>
    </row>
    <row r="2" ht="20" customHeight="1">
      <c r="B2" s="2" t="inlineStr">
        <is>
          <t>Clasificación ABC · EOQ · ROP · Alertas Automáticas · FEFO  ·  GD360 M5 Entregable</t>
        </is>
      </c>
    </row>
    <row r="4" ht="30" customHeight="1">
      <c r="B4" s="3" t="inlineStr">
        <is>
          <t>INSTRUCCIÓN: Ingresa los datos de tus insumos en las celdas AMARILLAS. La clasificación ABC, el EOQ, el ROP y las alertas se calculan automáticamente. FEFO: First Expired, First Out — siempre usa primero el lote con fecha de vencimiento más próxima.</t>
        </is>
      </c>
    </row>
    <row r="6" ht="26" customHeight="1">
      <c r="B6" s="13" t="inlineStr">
        <is>
          <t xml:space="preserve">  SUPUESTOS GLOBALES — Ingresa una vez, se aplican a todos los insumos</t>
        </is>
      </c>
    </row>
    <row r="7" ht="22" customHeight="1">
      <c r="B7" s="7" t="inlineStr">
        <is>
          <t>Días de operación por mes</t>
        </is>
      </c>
      <c r="C7" s="14" t="n">
        <v>22</v>
      </c>
      <c r="D7" s="15" t="inlineStr">
        <is>
          <t>Días que abre el consultorio al mes</t>
        </is>
      </c>
      <c r="E7" s="16" t="n"/>
      <c r="F7" s="16" t="n"/>
      <c r="G7" s="16" t="n"/>
      <c r="H7" s="16" t="n"/>
      <c r="I7" s="16" t="n"/>
      <c r="J7" s="16" t="n"/>
      <c r="K7" s="16" t="n"/>
      <c r="L7" s="16" t="n"/>
      <c r="M7" s="17" t="n"/>
    </row>
    <row r="8" ht="22" customHeight="1">
      <c r="B8" s="10" t="inlineStr">
        <is>
          <t>Días de operación por año</t>
        </is>
      </c>
      <c r="C8" s="18">
        <f>C7*12</f>
        <v/>
      </c>
      <c r="D8" s="19" t="inlineStr">
        <is>
          <t>Calculado automático</t>
        </is>
      </c>
      <c r="E8" s="16" t="n"/>
      <c r="F8" s="16" t="n"/>
      <c r="G8" s="16" t="n"/>
      <c r="H8" s="16" t="n"/>
      <c r="I8" s="16" t="n"/>
      <c r="J8" s="16" t="n"/>
      <c r="K8" s="16" t="n"/>
      <c r="L8" s="16" t="n"/>
      <c r="M8" s="17" t="n"/>
    </row>
    <row r="9" ht="22" customHeight="1">
      <c r="B9" s="7" t="inlineStr">
        <is>
          <t>Costo por orden de compra (B/.)</t>
        </is>
      </c>
      <c r="C9" s="20" t="n">
        <v>8.5</v>
      </c>
      <c r="D9" s="15" t="inlineStr">
        <is>
          <t>Costo administrativo de emitir 1 orden: tiempo + llamada + traslado estimado</t>
        </is>
      </c>
      <c r="E9" s="16" t="n"/>
      <c r="F9" s="16" t="n"/>
      <c r="G9" s="16" t="n"/>
      <c r="H9" s="16" t="n"/>
      <c r="I9" s="16" t="n"/>
      <c r="J9" s="16" t="n"/>
      <c r="K9" s="16" t="n"/>
      <c r="L9" s="16" t="n"/>
      <c r="M9" s="17" t="n"/>
    </row>
    <row r="10" ht="22" customHeight="1">
      <c r="B10" s="10" t="inlineStr">
        <is>
          <t>Tasa de costo de almacenamiento anual</t>
        </is>
      </c>
      <c r="C10" s="21" t="n">
        <v>0.2</v>
      </c>
      <c r="D10" s="19" t="inlineStr">
        <is>
          <t>20% = costo de oportunidad + almacenamiento físico (estándar APICS)</t>
        </is>
      </c>
      <c r="E10" s="16" t="n"/>
      <c r="F10" s="16" t="n"/>
      <c r="G10" s="16" t="n"/>
      <c r="H10" s="16" t="n"/>
      <c r="I10" s="16" t="n"/>
      <c r="J10" s="16" t="n"/>
      <c r="K10" s="16" t="n"/>
      <c r="L10" s="16" t="n"/>
      <c r="M10" s="17" t="n"/>
    </row>
    <row r="11" ht="22" customHeight="1">
      <c r="B11" s="7" t="inlineStr">
        <is>
          <t>Tasa de costo de oportunidad del capital</t>
        </is>
      </c>
      <c r="C11" s="21" t="n">
        <v>0.1</v>
      </c>
      <c r="D11" s="15" t="inlineStr">
        <is>
          <t>10% anual — referencia: Dental Economics 2025</t>
        </is>
      </c>
      <c r="E11" s="16" t="n"/>
      <c r="F11" s="16" t="n"/>
      <c r="G11" s="16" t="n"/>
      <c r="H11" s="16" t="n"/>
      <c r="I11" s="16" t="n"/>
      <c r="J11" s="16" t="n"/>
      <c r="K11" s="16" t="n"/>
      <c r="L11" s="16" t="n"/>
      <c r="M11" s="17" t="n"/>
    </row>
    <row r="12" ht="8" customHeight="1">
      <c r="A12" s="22" t="n"/>
      <c r="B12" s="22" t="n"/>
      <c r="C12" s="22" t="n"/>
      <c r="D12" s="22" t="n"/>
      <c r="E12" s="22" t="n"/>
      <c r="F12" s="22" t="n"/>
      <c r="G12" s="22" t="n"/>
      <c r="H12" s="22" t="n"/>
      <c r="I12" s="22" t="n"/>
      <c r="J12" s="22" t="n"/>
      <c r="K12" s="22" t="n"/>
      <c r="L12" s="22" t="n"/>
      <c r="M12" s="22" t="n"/>
      <c r="N12" s="22" t="n"/>
    </row>
    <row r="13" ht="26" customHeight="1">
      <c r="B13" s="5" t="inlineStr">
        <is>
          <t xml:space="preserve">  TABLA KARDEX — 20 INSUMOS (mínimo 10 para el entregable M5)</t>
        </is>
      </c>
    </row>
    <row r="14" ht="42" customHeight="1">
      <c r="B14" s="23" t="inlineStr">
        <is>
          <t>Nombre del Insumo</t>
        </is>
      </c>
      <c r="C14" s="23" t="inlineStr">
        <is>
          <t>Unidad</t>
        </is>
      </c>
      <c r="D14" s="23" t="inlineStr">
        <is>
          <t>Stock
Actual</t>
        </is>
      </c>
      <c r="E14" s="23" t="inlineStr">
        <is>
          <t>Precio
Unitario (B/.)</t>
        </is>
      </c>
      <c r="F14" s="23" t="inlineStr">
        <is>
          <t>Demanda
Mensual (unid.)</t>
        </is>
      </c>
      <c r="G14" s="23" t="inlineStr">
        <is>
          <t>Lead Time
Proveedor (días)</t>
        </is>
      </c>
      <c r="H14" s="23" t="inlineStr">
        <is>
          <t>ROP
(Punto Reorden)</t>
        </is>
      </c>
      <c r="I14" s="23" t="inlineStr">
        <is>
          <t>EOQ
(Cant. Óptima)</t>
        </is>
      </c>
      <c r="J14" s="23" t="inlineStr">
        <is>
          <t>Stock
Máximo</t>
        </is>
      </c>
      <c r="K14" s="23" t="inlineStr">
        <is>
          <t>Clasif.
ABC</t>
        </is>
      </c>
      <c r="L14" s="23" t="inlineStr">
        <is>
          <t>FEFO
Vencimiento</t>
        </is>
      </c>
      <c r="M14" s="23" t="inlineStr">
        <is>
          <t>ALERTA
Stock</t>
        </is>
      </c>
    </row>
    <row r="15" ht="22" customHeight="1">
      <c r="B15" s="24" t="inlineStr">
        <is>
          <t>Resina Compuesta Filtek Z250 (jeringa 4g)</t>
        </is>
      </c>
      <c r="C15" s="25" t="inlineStr">
        <is>
          <t>Unidad</t>
        </is>
      </c>
      <c r="D15" s="14" t="n">
        <v>8</v>
      </c>
      <c r="E15" s="20" t="n">
        <v>24.5</v>
      </c>
      <c r="F15" s="14" t="n">
        <v>15</v>
      </c>
      <c r="G15" s="26" t="n">
        <v>3</v>
      </c>
      <c r="H15" s="27">
        <f>IFERROR(ROUNDUP((F15/C$7)*G15,0),0)</f>
        <v/>
      </c>
      <c r="I15" s="18">
        <f>IFERROR(ROUNDUP(SQRT((2*F15*12*C$9)/(E15*C$10)),0),0)</f>
        <v/>
      </c>
      <c r="J15" s="18">
        <f>IFERROR(H15+I15,0)</f>
        <v/>
      </c>
      <c r="K15" s="28" t="inlineStr">
        <is>
          <t>A</t>
        </is>
      </c>
      <c r="L15" s="29" t="inlineStr"/>
      <c r="M15" s="30">
        <f>IFERROR(IF(D15&lt;=H15,"⚠ REPONER YA","✔ OK"),"")</f>
        <v/>
      </c>
    </row>
    <row r="16" ht="22" customHeight="1">
      <c r="B16" s="24" t="inlineStr">
        <is>
          <t>Anestesia Lidocaína 2% c/epinefrina (caja 50)</t>
        </is>
      </c>
      <c r="C16" s="25" t="inlineStr">
        <is>
          <t>Caja</t>
        </is>
      </c>
      <c r="D16" s="14" t="n">
        <v>3</v>
      </c>
      <c r="E16" s="20" t="n">
        <v>18</v>
      </c>
      <c r="F16" s="14" t="n">
        <v>4</v>
      </c>
      <c r="G16" s="26" t="n">
        <v>5</v>
      </c>
      <c r="H16" s="27">
        <f>IFERROR(ROUNDUP((F16/C$7)*G16,0),0)</f>
        <v/>
      </c>
      <c r="I16" s="18">
        <f>IFERROR(ROUNDUP(SQRT((2*F16*12*C$9)/(E16*C$10)),0),0)</f>
        <v/>
      </c>
      <c r="J16" s="18">
        <f>IFERROR(H16+I16,0)</f>
        <v/>
      </c>
      <c r="K16" s="28" t="inlineStr">
        <is>
          <t>A</t>
        </is>
      </c>
      <c r="L16" s="29" t="inlineStr"/>
      <c r="M16" s="31">
        <f>IFERROR(IF(D16&lt;=H16,"⚠ REPONER YA","✔ OK"),"")</f>
        <v/>
      </c>
    </row>
    <row r="17" ht="22" customHeight="1">
      <c r="B17" s="24" t="inlineStr">
        <is>
          <t>Adhesivo Single Bond Universal (frasco)</t>
        </is>
      </c>
      <c r="C17" s="25" t="inlineStr">
        <is>
          <t>Frasco</t>
        </is>
      </c>
      <c r="D17" s="14" t="n">
        <v>2</v>
      </c>
      <c r="E17" s="20" t="n">
        <v>32</v>
      </c>
      <c r="F17" s="14" t="n">
        <v>3</v>
      </c>
      <c r="G17" s="26" t="n">
        <v>7</v>
      </c>
      <c r="H17" s="27">
        <f>IFERROR(ROUNDUP((F17/C$7)*G17,0),0)</f>
        <v/>
      </c>
      <c r="I17" s="18">
        <f>IFERROR(ROUNDUP(SQRT((2*F17*12*C$9)/(E17*C$10)),0),0)</f>
        <v/>
      </c>
      <c r="J17" s="18">
        <f>IFERROR(H17+I17,0)</f>
        <v/>
      </c>
      <c r="K17" s="28" t="inlineStr">
        <is>
          <t>A</t>
        </is>
      </c>
      <c r="L17" s="29" t="inlineStr"/>
      <c r="M17" s="30">
        <f>IFERROR(IF(D17&lt;=H17,"⚠ REPONER YA","✔ OK"),"")</f>
        <v/>
      </c>
    </row>
    <row r="18" ht="22" customHeight="1">
      <c r="B18" s="24" t="inlineStr">
        <is>
          <t>Guantes de nitrilo S (caja 100)</t>
        </is>
      </c>
      <c r="C18" s="25" t="inlineStr">
        <is>
          <t>Caja</t>
        </is>
      </c>
      <c r="D18" s="14" t="n">
        <v>4</v>
      </c>
      <c r="E18" s="20" t="n">
        <v>9.5</v>
      </c>
      <c r="F18" s="14" t="n">
        <v>8</v>
      </c>
      <c r="G18" s="26" t="n">
        <v>3</v>
      </c>
      <c r="H18" s="27">
        <f>IFERROR(ROUNDUP((F18/C$7)*G18,0),0)</f>
        <v/>
      </c>
      <c r="I18" s="18">
        <f>IFERROR(ROUNDUP(SQRT((2*F18*12*C$9)/(E18*C$10)),0),0)</f>
        <v/>
      </c>
      <c r="J18" s="18">
        <f>IFERROR(H18+I18,0)</f>
        <v/>
      </c>
      <c r="K18" s="28" t="inlineStr">
        <is>
          <t>A</t>
        </is>
      </c>
      <c r="L18" s="29" t="inlineStr"/>
      <c r="M18" s="31">
        <f>IFERROR(IF(D18&lt;=H18,"⚠ REPONER YA","✔ OK"),"")</f>
        <v/>
      </c>
    </row>
    <row r="19" ht="22" customHeight="1">
      <c r="B19" s="24" t="inlineStr">
        <is>
          <t>Guantes de nitrilo M (caja 100)</t>
        </is>
      </c>
      <c r="C19" s="25" t="inlineStr">
        <is>
          <t>Caja</t>
        </is>
      </c>
      <c r="D19" s="14" t="n">
        <v>3</v>
      </c>
      <c r="E19" s="20" t="n">
        <v>9.5</v>
      </c>
      <c r="F19" s="14" t="n">
        <v>10</v>
      </c>
      <c r="G19" s="26" t="n">
        <v>3</v>
      </c>
      <c r="H19" s="27">
        <f>IFERROR(ROUNDUP((F19/C$7)*G19,0),0)</f>
        <v/>
      </c>
      <c r="I19" s="18">
        <f>IFERROR(ROUNDUP(SQRT((2*F19*12*C$9)/(E19*C$10)),0),0)</f>
        <v/>
      </c>
      <c r="J19" s="18">
        <f>IFERROR(H19+I19,0)</f>
        <v/>
      </c>
      <c r="K19" s="28" t="inlineStr">
        <is>
          <t>A</t>
        </is>
      </c>
      <c r="L19" s="29" t="inlineStr"/>
      <c r="M19" s="30">
        <f>IFERROR(IF(D19&lt;=H19,"⚠ REPONER YA","✔ OK"),"")</f>
        <v/>
      </c>
    </row>
    <row r="20" ht="22" customHeight="1">
      <c r="B20" s="24" t="inlineStr">
        <is>
          <t>Mascarillas N95 (caja 20)</t>
        </is>
      </c>
      <c r="C20" s="25" t="inlineStr">
        <is>
          <t>Caja</t>
        </is>
      </c>
      <c r="D20" s="14" t="n">
        <v>5</v>
      </c>
      <c r="E20" s="20" t="n">
        <v>12</v>
      </c>
      <c r="F20" s="14" t="n">
        <v>6</v>
      </c>
      <c r="G20" s="26" t="n">
        <v>2</v>
      </c>
      <c r="H20" s="27">
        <f>IFERROR(ROUNDUP((F20/C$7)*G20,0),0)</f>
        <v/>
      </c>
      <c r="I20" s="18">
        <f>IFERROR(ROUNDUP(SQRT((2*F20*12*C$9)/(E20*C$10)),0),0)</f>
        <v/>
      </c>
      <c r="J20" s="18">
        <f>IFERROR(H20+I20,0)</f>
        <v/>
      </c>
      <c r="K20" s="28" t="inlineStr">
        <is>
          <t>A</t>
        </is>
      </c>
      <c r="L20" s="29" t="inlineStr"/>
      <c r="M20" s="31">
        <f>IFERROR(IF(D20&lt;=H20,"⚠ REPONER YA","✔ OK"),"")</f>
        <v/>
      </c>
    </row>
    <row r="21" ht="22" customHeight="1">
      <c r="B21" s="24" t="inlineStr">
        <is>
          <t>Mascarillas quirúrgicas (caja 50)</t>
        </is>
      </c>
      <c r="C21" s="25" t="inlineStr">
        <is>
          <t>Caja</t>
        </is>
      </c>
      <c r="D21" s="14" t="n">
        <v>6</v>
      </c>
      <c r="E21" s="20" t="n">
        <v>4.5</v>
      </c>
      <c r="F21" s="14" t="n">
        <v>15</v>
      </c>
      <c r="G21" s="26" t="n">
        <v>2</v>
      </c>
      <c r="H21" s="27">
        <f>IFERROR(ROUNDUP((F21/C$7)*G21,0),0)</f>
        <v/>
      </c>
      <c r="I21" s="18">
        <f>IFERROR(ROUNDUP(SQRT((2*F21*12*C$9)/(E21*C$10)),0),0)</f>
        <v/>
      </c>
      <c r="J21" s="18">
        <f>IFERROR(H21+I21,0)</f>
        <v/>
      </c>
      <c r="K21" s="28" t="inlineStr">
        <is>
          <t>A</t>
        </is>
      </c>
      <c r="L21" s="29" t="inlineStr"/>
      <c r="M21" s="30">
        <f>IFERROR(IF(D21&lt;=H21,"⚠ REPONER YA","✔ OK"),"")</f>
        <v/>
      </c>
    </row>
    <row r="22" ht="22" customHeight="1">
      <c r="B22" s="24" t="inlineStr">
        <is>
          <t>Barreras protectoras 6x9" (caja 500)</t>
        </is>
      </c>
      <c r="C22" s="25" t="inlineStr">
        <is>
          <t>Caja</t>
        </is>
      </c>
      <c r="D22" s="14" t="n">
        <v>2</v>
      </c>
      <c r="E22" s="20" t="n">
        <v>8</v>
      </c>
      <c r="F22" s="14" t="n">
        <v>12</v>
      </c>
      <c r="G22" s="26" t="n">
        <v>4</v>
      </c>
      <c r="H22" s="27">
        <f>IFERROR(ROUNDUP((F22/C$7)*G22,0),0)</f>
        <v/>
      </c>
      <c r="I22" s="18">
        <f>IFERROR(ROUNDUP(SQRT((2*F22*12*C$9)/(E22*C$10)),0),0)</f>
        <v/>
      </c>
      <c r="J22" s="18">
        <f>IFERROR(H22+I22,0)</f>
        <v/>
      </c>
      <c r="K22" s="28" t="inlineStr">
        <is>
          <t>A</t>
        </is>
      </c>
      <c r="L22" s="29" t="inlineStr"/>
      <c r="M22" s="31">
        <f>IFERROR(IF(D22&lt;=H22,"⚠ REPONER YA","✔ OK"),"")</f>
        <v/>
      </c>
    </row>
    <row r="23" ht="22" customHeight="1">
      <c r="B23" s="24" t="inlineStr">
        <is>
          <t>Fresas de carburo (unidad)</t>
        </is>
      </c>
      <c r="C23" s="25" t="inlineStr">
        <is>
          <t>Unidad</t>
        </is>
      </c>
      <c r="D23" s="14" t="n">
        <v>12</v>
      </c>
      <c r="E23" s="20" t="n">
        <v>3.2</v>
      </c>
      <c r="F23" s="14" t="n">
        <v>8</v>
      </c>
      <c r="G23" s="26" t="n">
        <v>7</v>
      </c>
      <c r="H23" s="27">
        <f>IFERROR(ROUNDUP((F23/C$7)*G23,0),0)</f>
        <v/>
      </c>
      <c r="I23" s="18">
        <f>IFERROR(ROUNDUP(SQRT((2*F23*12*C$9)/(E23*C$10)),0),0)</f>
        <v/>
      </c>
      <c r="J23" s="18">
        <f>IFERROR(H23+I23,0)</f>
        <v/>
      </c>
      <c r="K23" s="32" t="inlineStr">
        <is>
          <t>C</t>
        </is>
      </c>
      <c r="L23" s="29" t="inlineStr"/>
      <c r="M23" s="30">
        <f>IFERROR(IF(D23&lt;=H23,"⚠ REPONER YA","✔ OK"),"")</f>
        <v/>
      </c>
    </row>
    <row r="24" ht="22" customHeight="1">
      <c r="B24" s="24" t="inlineStr">
        <is>
          <t>Fresas de diamante (unidad)</t>
        </is>
      </c>
      <c r="C24" s="25" t="inlineStr">
        <is>
          <t>Unidad</t>
        </is>
      </c>
      <c r="D24" s="14" t="n">
        <v>7</v>
      </c>
      <c r="E24" s="20" t="n">
        <v>4.8</v>
      </c>
      <c r="F24" s="14" t="n">
        <v>6</v>
      </c>
      <c r="G24" s="26" t="n">
        <v>7</v>
      </c>
      <c r="H24" s="27">
        <f>IFERROR(ROUNDUP((F24/C$7)*G24,0),0)</f>
        <v/>
      </c>
      <c r="I24" s="18">
        <f>IFERROR(ROUNDUP(SQRT((2*F24*12*C$9)/(E24*C$10)),0),0)</f>
        <v/>
      </c>
      <c r="J24" s="18">
        <f>IFERROR(H24+I24,0)</f>
        <v/>
      </c>
      <c r="K24" s="32" t="inlineStr">
        <is>
          <t>C</t>
        </is>
      </c>
      <c r="L24" s="29" t="inlineStr"/>
      <c r="M24" s="31">
        <f>IFERROR(IF(D24&lt;=H24,"⚠ REPONER YA","✔ OK"),"")</f>
        <v/>
      </c>
    </row>
    <row r="25" ht="22" customHeight="1">
      <c r="B25" s="24" t="inlineStr">
        <is>
          <t>Eyectores de saliva (bolsa 100)</t>
        </is>
      </c>
      <c r="C25" s="25" t="inlineStr">
        <is>
          <t>Bolsa</t>
        </is>
      </c>
      <c r="D25" s="14" t="n">
        <v>4</v>
      </c>
      <c r="E25" s="20" t="n">
        <v>2.5</v>
      </c>
      <c r="F25" s="14" t="n">
        <v>20</v>
      </c>
      <c r="G25" s="26" t="n">
        <v>3</v>
      </c>
      <c r="H25" s="27">
        <f>IFERROR(ROUNDUP((F25/C$7)*G25,0),0)</f>
        <v/>
      </c>
      <c r="I25" s="18">
        <f>IFERROR(ROUNDUP(SQRT((2*F25*12*C$9)/(E25*C$10)),0),0)</f>
        <v/>
      </c>
      <c r="J25" s="18">
        <f>IFERROR(H25+I25,0)</f>
        <v/>
      </c>
      <c r="K25" s="33" t="inlineStr">
        <is>
          <t>B</t>
        </is>
      </c>
      <c r="L25" s="29" t="inlineStr"/>
      <c r="M25" s="30">
        <f>IFERROR(IF(D25&lt;=H25,"⚠ REPONER YA","✔ OK"),"")</f>
        <v/>
      </c>
    </row>
    <row r="26" ht="22" customHeight="1">
      <c r="B26" s="24" t="inlineStr">
        <is>
          <t>Rollos de algodón (bolsa 1000g)</t>
        </is>
      </c>
      <c r="C26" s="25" t="inlineStr">
        <is>
          <t>Bolsa</t>
        </is>
      </c>
      <c r="D26" s="14" t="n">
        <v>3</v>
      </c>
      <c r="E26" s="20" t="n">
        <v>5</v>
      </c>
      <c r="F26" s="14" t="n">
        <v>8</v>
      </c>
      <c r="G26" s="26" t="n">
        <v>4</v>
      </c>
      <c r="H26" s="27">
        <f>IFERROR(ROUNDUP((F26/C$7)*G26,0),0)</f>
        <v/>
      </c>
      <c r="I26" s="18">
        <f>IFERROR(ROUNDUP(SQRT((2*F26*12*C$9)/(E26*C$10)),0),0)</f>
        <v/>
      </c>
      <c r="J26" s="18">
        <f>IFERROR(H26+I26,0)</f>
        <v/>
      </c>
      <c r="K26" s="33" t="inlineStr">
        <is>
          <t>B</t>
        </is>
      </c>
      <c r="L26" s="29" t="inlineStr"/>
      <c r="M26" s="31">
        <f>IFERROR(IF(D26&lt;=H26,"⚠ REPONER YA","✔ OK"),"")</f>
        <v/>
      </c>
    </row>
    <row r="27" ht="22" customHeight="1">
      <c r="B27" s="24" t="inlineStr">
        <is>
          <t>Hilo retractor #000 (carrete)</t>
        </is>
      </c>
      <c r="C27" s="25" t="inlineStr">
        <is>
          <t>Carrete</t>
        </is>
      </c>
      <c r="D27" s="14" t="n">
        <v>2</v>
      </c>
      <c r="E27" s="20" t="n">
        <v>15</v>
      </c>
      <c r="F27" s="14" t="n">
        <v>2</v>
      </c>
      <c r="G27" s="26" t="n">
        <v>10</v>
      </c>
      <c r="H27" s="27">
        <f>IFERROR(ROUNDUP((F27/C$7)*G27,0),0)</f>
        <v/>
      </c>
      <c r="I27" s="18">
        <f>IFERROR(ROUNDUP(SQRT((2*F27*12*C$9)/(E27*C$10)),0),0)</f>
        <v/>
      </c>
      <c r="J27" s="18">
        <f>IFERROR(H27+I27,0)</f>
        <v/>
      </c>
      <c r="K27" s="33" t="inlineStr">
        <is>
          <t>B</t>
        </is>
      </c>
      <c r="L27" s="29" t="inlineStr"/>
      <c r="M27" s="30">
        <f>IFERROR(IF(D27&lt;=H27,"⚠ REPONER YA","✔ OK"),"")</f>
        <v/>
      </c>
    </row>
    <row r="28" ht="22" customHeight="1">
      <c r="B28" s="24" t="inlineStr">
        <is>
          <t>Ácido ortofosfórico 37% (jeringa)</t>
        </is>
      </c>
      <c r="C28" s="25" t="inlineStr">
        <is>
          <t>Unidad</t>
        </is>
      </c>
      <c r="D28" s="14" t="n">
        <v>6</v>
      </c>
      <c r="E28" s="20" t="n">
        <v>4.2</v>
      </c>
      <c r="F28" s="14" t="n">
        <v>5</v>
      </c>
      <c r="G28" s="26" t="n">
        <v>5</v>
      </c>
      <c r="H28" s="27">
        <f>IFERROR(ROUNDUP((F28/C$7)*G28,0),0)</f>
        <v/>
      </c>
      <c r="I28" s="18">
        <f>IFERROR(ROUNDUP(SQRT((2*F28*12*C$9)/(E28*C$10)),0),0)</f>
        <v/>
      </c>
      <c r="J28" s="18">
        <f>IFERROR(H28+I28,0)</f>
        <v/>
      </c>
      <c r="K28" s="32" t="inlineStr">
        <is>
          <t>C</t>
        </is>
      </c>
      <c r="L28" s="29" t="inlineStr"/>
      <c r="M28" s="31">
        <f>IFERROR(IF(D28&lt;=H28,"⚠ REPONER YA","✔ OK"),"")</f>
        <v/>
      </c>
    </row>
    <row r="29" ht="22" customHeight="1">
      <c r="B29" s="24" t="inlineStr">
        <is>
          <t>Cemento vidrio ionómero (polvo+líquido)</t>
        </is>
      </c>
      <c r="C29" s="25" t="inlineStr">
        <is>
          <t>Kit</t>
        </is>
      </c>
      <c r="D29" s="14" t="n">
        <v>2</v>
      </c>
      <c r="E29" s="20" t="n">
        <v>28</v>
      </c>
      <c r="F29" s="14" t="n">
        <v>2</v>
      </c>
      <c r="G29" s="26" t="n">
        <v>7</v>
      </c>
      <c r="H29" s="27">
        <f>IFERROR(ROUNDUP((F29/C$7)*G29,0),0)</f>
        <v/>
      </c>
      <c r="I29" s="18">
        <f>IFERROR(ROUNDUP(SQRT((2*F29*12*C$9)/(E29*C$10)),0),0)</f>
        <v/>
      </c>
      <c r="J29" s="18">
        <f>IFERROR(H29+I29,0)</f>
        <v/>
      </c>
      <c r="K29" s="28" t="inlineStr">
        <is>
          <t>A</t>
        </is>
      </c>
      <c r="L29" s="29" t="inlineStr"/>
      <c r="M29" s="30">
        <f>IFERROR(IF(D29&lt;=H29,"⚠ REPONER YA","✔ OK"),"")</f>
        <v/>
      </c>
    </row>
    <row r="30" ht="22" customHeight="1">
      <c r="B30" s="24" t="inlineStr">
        <is>
          <t>Papel de articular (caja)</t>
        </is>
      </c>
      <c r="C30" s="25" t="inlineStr">
        <is>
          <t>Caja</t>
        </is>
      </c>
      <c r="D30" s="14" t="n">
        <v>3</v>
      </c>
      <c r="E30" s="20" t="n">
        <v>6</v>
      </c>
      <c r="F30" s="14" t="n">
        <v>3</v>
      </c>
      <c r="G30" s="26" t="n">
        <v>5</v>
      </c>
      <c r="H30" s="27">
        <f>IFERROR(ROUNDUP((F30/C$7)*G30,0),0)</f>
        <v/>
      </c>
      <c r="I30" s="18">
        <f>IFERROR(ROUNDUP(SQRT((2*F30*12*C$9)/(E30*C$10)),0),0)</f>
        <v/>
      </c>
      <c r="J30" s="18">
        <f>IFERROR(H30+I30,0)</f>
        <v/>
      </c>
      <c r="K30" s="32" t="inlineStr">
        <is>
          <t>C</t>
        </is>
      </c>
      <c r="L30" s="29" t="inlineStr"/>
      <c r="M30" s="31">
        <f>IFERROR(IF(D30&lt;=H30,"⚠ REPONER YA","✔ OK"),"")</f>
        <v/>
      </c>
    </row>
    <row r="31" ht="22" customHeight="1">
      <c r="B31" s="24" t="inlineStr">
        <is>
          <t>Servilletas de papel (paquete 125)</t>
        </is>
      </c>
      <c r="C31" s="25" t="inlineStr">
        <is>
          <t>Paquete</t>
        </is>
      </c>
      <c r="D31" s="14" t="n">
        <v>8</v>
      </c>
      <c r="E31" s="20" t="n">
        <v>1.8</v>
      </c>
      <c r="F31" s="14" t="n">
        <v>20</v>
      </c>
      <c r="G31" s="26" t="n">
        <v>2</v>
      </c>
      <c r="H31" s="27">
        <f>IFERROR(ROUNDUP((F31/C$7)*G31,0),0)</f>
        <v/>
      </c>
      <c r="I31" s="18">
        <f>IFERROR(ROUNDUP(SQRT((2*F31*12*C$9)/(E31*C$10)),0),0)</f>
        <v/>
      </c>
      <c r="J31" s="18">
        <f>IFERROR(H31+I31,0)</f>
        <v/>
      </c>
      <c r="K31" s="33" t="inlineStr">
        <is>
          <t>B</t>
        </is>
      </c>
      <c r="L31" s="29" t="inlineStr"/>
      <c r="M31" s="30">
        <f>IFERROR(IF(D31&lt;=H31,"⚠ REPONER YA","✔ OK"),"")</f>
        <v/>
      </c>
    </row>
    <row r="32" ht="22" customHeight="1">
      <c r="B32" s="24" t="inlineStr">
        <is>
          <t>Solución desinfectante Cavicide (galón)</t>
        </is>
      </c>
      <c r="C32" s="25" t="inlineStr">
        <is>
          <t>Galón</t>
        </is>
      </c>
      <c r="D32" s="14" t="n">
        <v>2</v>
      </c>
      <c r="E32" s="20" t="n">
        <v>22</v>
      </c>
      <c r="F32" s="14" t="n">
        <v>3</v>
      </c>
      <c r="G32" s="26" t="n">
        <v>5</v>
      </c>
      <c r="H32" s="27">
        <f>IFERROR(ROUNDUP((F32/C$7)*G32,0),0)</f>
        <v/>
      </c>
      <c r="I32" s="18">
        <f>IFERROR(ROUNDUP(SQRT((2*F32*12*C$9)/(E32*C$10)),0),0)</f>
        <v/>
      </c>
      <c r="J32" s="18">
        <f>IFERROR(H32+I32,0)</f>
        <v/>
      </c>
      <c r="K32" s="28" t="inlineStr">
        <is>
          <t>A</t>
        </is>
      </c>
      <c r="L32" s="29" t="inlineStr"/>
      <c r="M32" s="31">
        <f>IFERROR(IF(D32&lt;=H32,"⚠ REPONER YA","✔ OK"),"")</f>
        <v/>
      </c>
    </row>
    <row r="33" ht="22" customHeight="1">
      <c r="B33" s="24" t="inlineStr">
        <is>
          <t>Bolsas para esterilización (caja 200)</t>
        </is>
      </c>
      <c r="C33" s="25" t="inlineStr">
        <is>
          <t>Caja</t>
        </is>
      </c>
      <c r="D33" s="14" t="n">
        <v>3</v>
      </c>
      <c r="E33" s="20" t="n">
        <v>11</v>
      </c>
      <c r="F33" s="14" t="n">
        <v>5</v>
      </c>
      <c r="G33" s="26" t="n">
        <v>4</v>
      </c>
      <c r="H33" s="27">
        <f>IFERROR(ROUNDUP((F33/C$7)*G33,0),0)</f>
        <v/>
      </c>
      <c r="I33" s="18">
        <f>IFERROR(ROUNDUP(SQRT((2*F33*12*C$9)/(E33*C$10)),0),0)</f>
        <v/>
      </c>
      <c r="J33" s="18">
        <f>IFERROR(H33+I33,0)</f>
        <v/>
      </c>
      <c r="K33" s="33" t="inlineStr">
        <is>
          <t>B</t>
        </is>
      </c>
      <c r="L33" s="29" t="inlineStr"/>
      <c r="M33" s="30">
        <f>IFERROR(IF(D33&lt;=H33,"⚠ REPONER YA","✔ OK"),"")</f>
        <v/>
      </c>
    </row>
    <row r="34" ht="22" customHeight="1">
      <c r="B34" s="24" t="inlineStr">
        <is>
          <t>Ionómero de sellado (jeringa)</t>
        </is>
      </c>
      <c r="C34" s="25" t="inlineStr">
        <is>
          <t>Unidad</t>
        </is>
      </c>
      <c r="D34" s="14" t="n">
        <v>4</v>
      </c>
      <c r="E34" s="20" t="n">
        <v>18.5</v>
      </c>
      <c r="F34" s="14" t="n">
        <v>3</v>
      </c>
      <c r="G34" s="26" t="n">
        <v>7</v>
      </c>
      <c r="H34" s="27">
        <f>IFERROR(ROUNDUP((F34/C$7)*G34,0),0)</f>
        <v/>
      </c>
      <c r="I34" s="18">
        <f>IFERROR(ROUNDUP(SQRT((2*F34*12*C$9)/(E34*C$10)),0),0)</f>
        <v/>
      </c>
      <c r="J34" s="18">
        <f>IFERROR(H34+I34,0)</f>
        <v/>
      </c>
      <c r="K34" s="28" t="inlineStr">
        <is>
          <t>A</t>
        </is>
      </c>
      <c r="L34" s="29" t="inlineStr"/>
      <c r="M34" s="31">
        <f>IFERROR(IF(D34&lt;=H34,"⚠ REPONER YA","✔ OK"),"")</f>
        <v/>
      </c>
    </row>
    <row r="35" ht="26" customHeight="1">
      <c r="B35" s="34" t="inlineStr">
        <is>
          <t>VALOR TOTAL DEL INVENTARIO ACTUAL</t>
        </is>
      </c>
      <c r="E35" s="35">
        <f>IFERROR(SUMPRODUCT(D15:D34,E15:E34),0)</f>
        <v/>
      </c>
      <c r="F35" s="36">
        <f>COUNTIF(M15:M34,"⚠ REPONER YA")&amp;" insumos requieren reposición urgente"</f>
        <v/>
      </c>
    </row>
    <row r="36" ht="8" customHeight="1">
      <c r="A36" s="22" t="n"/>
      <c r="B36" s="22" t="n"/>
      <c r="C36" s="22" t="n"/>
      <c r="D36" s="22" t="n"/>
      <c r="E36" s="22" t="n"/>
      <c r="F36" s="22" t="n"/>
      <c r="G36" s="22" t="n"/>
      <c r="H36" s="22" t="n"/>
      <c r="I36" s="22" t="n"/>
      <c r="J36" s="22" t="n"/>
      <c r="K36" s="22" t="n"/>
      <c r="L36" s="22" t="n"/>
      <c r="M36" s="22" t="n"/>
      <c r="N36" s="22" t="n"/>
    </row>
    <row r="37" ht="26" customHeight="1">
      <c r="B37" s="37" t="inlineStr">
        <is>
          <t xml:space="preserve">  LEYENDA DE CLASIFICACIÓN ABC — REGLA PARETO 80/20</t>
        </is>
      </c>
    </row>
    <row r="38" ht="22" customHeight="1">
      <c r="B38" s="38" t="inlineStr">
        <is>
          <t>A — ALTA ROTACIÓN + ALTO VALOR</t>
        </is>
      </c>
      <c r="C38" s="39" t="inlineStr">
        <is>
          <t>Top 20% de insumos que representan el 80% del gasto anual. Control diario. ROP y EOQ siempre activos. Nunca deben llegar a cero.</t>
        </is>
      </c>
    </row>
    <row r="39" ht="22" customHeight="1">
      <c r="B39" s="40" t="inlineStr">
        <is>
          <t>B — ROTACIÓN MEDIA / VALOR MEDIO</t>
        </is>
      </c>
      <c r="C39" s="41" t="inlineStr">
        <is>
          <t>Siguiente 15% del gasto (80%-95% acumulado). Control semanal. Revisar ROP cada semana.</t>
        </is>
      </c>
    </row>
    <row r="40" ht="22" customHeight="1">
      <c r="B40" s="42" t="inlineStr">
        <is>
          <t>C — BAJA ROTACIÓN / BAJO VALOR</t>
        </is>
      </c>
      <c r="C40" s="43" t="inlineStr">
        <is>
          <t>Último 5% del gasto (95%-100% acumulado). Control mensual. Compra por lote conveniente.</t>
        </is>
      </c>
    </row>
    <row r="41" ht="30" customHeight="1">
      <c r="B41" s="44" t="inlineStr">
        <is>
          <t>Fuente: EOQ — Harris (1913) adaptado por Kaplan &amp; Anderson para servicios de salud · FEFO — First Expired First Out: norm MINSA/CCSS para insumos con fecha de vencimiento · Clasificación ABC — Vilfredo Pareto (Principio 80/20)</t>
        </is>
      </c>
    </row>
  </sheetData>
  <mergeCells count="16">
    <mergeCell ref="B6:M6"/>
    <mergeCell ref="C39:M39"/>
    <mergeCell ref="B2:M2"/>
    <mergeCell ref="B37:M37"/>
    <mergeCell ref="C38:M38"/>
    <mergeCell ref="D9:M9"/>
    <mergeCell ref="D7:M7"/>
    <mergeCell ref="D8:M8"/>
    <mergeCell ref="B41:M41"/>
    <mergeCell ref="B1:M1"/>
    <mergeCell ref="F35:M35"/>
    <mergeCell ref="D10:M10"/>
    <mergeCell ref="B4:M4"/>
    <mergeCell ref="C40:M40"/>
    <mergeCell ref="B13:M13"/>
    <mergeCell ref="D11:M11"/>
  </mergeCells>
  <conditionalFormatting sqref="D15">
    <cfRule type="expression" priority="1" dxfId="0">
      <formula>D15&lt;=H15</formula>
    </cfRule>
    <cfRule type="expression" priority="2" dxfId="1">
      <formula>D15&gt;H15</formula>
    </cfRule>
  </conditionalFormatting>
  <conditionalFormatting sqref="M15">
    <cfRule type="expression" priority="3" dxfId="0">
      <formula>M15="⚠ REPONER YA"</formula>
    </cfRule>
    <cfRule type="expression" priority="4" dxfId="1">
      <formula>M15="✔ OK"</formula>
    </cfRule>
  </conditionalFormatting>
  <conditionalFormatting sqref="D16">
    <cfRule type="expression" priority="5" dxfId="0">
      <formula>D16&lt;=H16</formula>
    </cfRule>
    <cfRule type="expression" priority="6" dxfId="1">
      <formula>D16&gt;H16</formula>
    </cfRule>
  </conditionalFormatting>
  <conditionalFormatting sqref="M16">
    <cfRule type="expression" priority="7" dxfId="0">
      <formula>M16="⚠ REPONER YA"</formula>
    </cfRule>
    <cfRule type="expression" priority="8" dxfId="1">
      <formula>M16="✔ OK"</formula>
    </cfRule>
  </conditionalFormatting>
  <conditionalFormatting sqref="D17">
    <cfRule type="expression" priority="9" dxfId="0">
      <formula>D17&lt;=H17</formula>
    </cfRule>
    <cfRule type="expression" priority="10" dxfId="1">
      <formula>D17&gt;H17</formula>
    </cfRule>
  </conditionalFormatting>
  <conditionalFormatting sqref="M17">
    <cfRule type="expression" priority="11" dxfId="0">
      <formula>M17="⚠ REPONER YA"</formula>
    </cfRule>
    <cfRule type="expression" priority="12" dxfId="1">
      <formula>M17="✔ OK"</formula>
    </cfRule>
  </conditionalFormatting>
  <conditionalFormatting sqref="D18">
    <cfRule type="expression" priority="13" dxfId="0">
      <formula>D18&lt;=H18</formula>
    </cfRule>
    <cfRule type="expression" priority="14" dxfId="1">
      <formula>D18&gt;H18</formula>
    </cfRule>
  </conditionalFormatting>
  <conditionalFormatting sqref="M18">
    <cfRule type="expression" priority="15" dxfId="0">
      <formula>M18="⚠ REPONER YA"</formula>
    </cfRule>
    <cfRule type="expression" priority="16" dxfId="1">
      <formula>M18="✔ OK"</formula>
    </cfRule>
  </conditionalFormatting>
  <conditionalFormatting sqref="D19">
    <cfRule type="expression" priority="17" dxfId="0">
      <formula>D19&lt;=H19</formula>
    </cfRule>
    <cfRule type="expression" priority="18" dxfId="1">
      <formula>D19&gt;H19</formula>
    </cfRule>
  </conditionalFormatting>
  <conditionalFormatting sqref="M19">
    <cfRule type="expression" priority="19" dxfId="0">
      <formula>M19="⚠ REPONER YA"</formula>
    </cfRule>
    <cfRule type="expression" priority="20" dxfId="1">
      <formula>M19="✔ OK"</formula>
    </cfRule>
  </conditionalFormatting>
  <conditionalFormatting sqref="D20">
    <cfRule type="expression" priority="21" dxfId="0">
      <formula>D20&lt;=H20</formula>
    </cfRule>
    <cfRule type="expression" priority="22" dxfId="1">
      <formula>D20&gt;H20</formula>
    </cfRule>
  </conditionalFormatting>
  <conditionalFormatting sqref="M20">
    <cfRule type="expression" priority="23" dxfId="0">
      <formula>M20="⚠ REPONER YA"</formula>
    </cfRule>
    <cfRule type="expression" priority="24" dxfId="1">
      <formula>M20="✔ OK"</formula>
    </cfRule>
  </conditionalFormatting>
  <conditionalFormatting sqref="D21">
    <cfRule type="expression" priority="25" dxfId="0">
      <formula>D21&lt;=H21</formula>
    </cfRule>
    <cfRule type="expression" priority="26" dxfId="1">
      <formula>D21&gt;H21</formula>
    </cfRule>
  </conditionalFormatting>
  <conditionalFormatting sqref="M21">
    <cfRule type="expression" priority="27" dxfId="0">
      <formula>M21="⚠ REPONER YA"</formula>
    </cfRule>
    <cfRule type="expression" priority="28" dxfId="1">
      <formula>M21="✔ OK"</formula>
    </cfRule>
  </conditionalFormatting>
  <conditionalFormatting sqref="D22">
    <cfRule type="expression" priority="29" dxfId="0">
      <formula>D22&lt;=H22</formula>
    </cfRule>
    <cfRule type="expression" priority="30" dxfId="1">
      <formula>D22&gt;H22</formula>
    </cfRule>
  </conditionalFormatting>
  <conditionalFormatting sqref="M22">
    <cfRule type="expression" priority="31" dxfId="0">
      <formula>M22="⚠ REPONER YA"</formula>
    </cfRule>
    <cfRule type="expression" priority="32" dxfId="1">
      <formula>M22="✔ OK"</formula>
    </cfRule>
  </conditionalFormatting>
  <conditionalFormatting sqref="D23">
    <cfRule type="expression" priority="33" dxfId="0">
      <formula>D23&lt;=H23</formula>
    </cfRule>
    <cfRule type="expression" priority="34" dxfId="1">
      <formula>D23&gt;H23</formula>
    </cfRule>
  </conditionalFormatting>
  <conditionalFormatting sqref="M23">
    <cfRule type="expression" priority="35" dxfId="0">
      <formula>M23="⚠ REPONER YA"</formula>
    </cfRule>
    <cfRule type="expression" priority="36" dxfId="1">
      <formula>M23="✔ OK"</formula>
    </cfRule>
  </conditionalFormatting>
  <conditionalFormatting sqref="D24">
    <cfRule type="expression" priority="37" dxfId="0">
      <formula>D24&lt;=H24</formula>
    </cfRule>
    <cfRule type="expression" priority="38" dxfId="1">
      <formula>D24&gt;H24</formula>
    </cfRule>
  </conditionalFormatting>
  <conditionalFormatting sqref="M24">
    <cfRule type="expression" priority="39" dxfId="0">
      <formula>M24="⚠ REPONER YA"</formula>
    </cfRule>
    <cfRule type="expression" priority="40" dxfId="1">
      <formula>M24="✔ OK"</formula>
    </cfRule>
  </conditionalFormatting>
  <conditionalFormatting sqref="D25">
    <cfRule type="expression" priority="41" dxfId="0">
      <formula>D25&lt;=H25</formula>
    </cfRule>
    <cfRule type="expression" priority="42" dxfId="1">
      <formula>D25&gt;H25</formula>
    </cfRule>
  </conditionalFormatting>
  <conditionalFormatting sqref="M25">
    <cfRule type="expression" priority="43" dxfId="0">
      <formula>M25="⚠ REPONER YA"</formula>
    </cfRule>
    <cfRule type="expression" priority="44" dxfId="1">
      <formula>M25="✔ OK"</formula>
    </cfRule>
  </conditionalFormatting>
  <conditionalFormatting sqref="D26">
    <cfRule type="expression" priority="45" dxfId="0">
      <formula>D26&lt;=H26</formula>
    </cfRule>
    <cfRule type="expression" priority="46" dxfId="1">
      <formula>D26&gt;H26</formula>
    </cfRule>
  </conditionalFormatting>
  <conditionalFormatting sqref="M26">
    <cfRule type="expression" priority="47" dxfId="0">
      <formula>M26="⚠ REPONER YA"</formula>
    </cfRule>
    <cfRule type="expression" priority="48" dxfId="1">
      <formula>M26="✔ OK"</formula>
    </cfRule>
  </conditionalFormatting>
  <conditionalFormatting sqref="D27">
    <cfRule type="expression" priority="49" dxfId="0">
      <formula>D27&lt;=H27</formula>
    </cfRule>
    <cfRule type="expression" priority="50" dxfId="1">
      <formula>D27&gt;H27</formula>
    </cfRule>
  </conditionalFormatting>
  <conditionalFormatting sqref="M27">
    <cfRule type="expression" priority="51" dxfId="0">
      <formula>M27="⚠ REPONER YA"</formula>
    </cfRule>
    <cfRule type="expression" priority="52" dxfId="1">
      <formula>M27="✔ OK"</formula>
    </cfRule>
  </conditionalFormatting>
  <conditionalFormatting sqref="D28">
    <cfRule type="expression" priority="53" dxfId="0">
      <formula>D28&lt;=H28</formula>
    </cfRule>
    <cfRule type="expression" priority="54" dxfId="1">
      <formula>D28&gt;H28</formula>
    </cfRule>
  </conditionalFormatting>
  <conditionalFormatting sqref="M28">
    <cfRule type="expression" priority="55" dxfId="0">
      <formula>M28="⚠ REPONER YA"</formula>
    </cfRule>
    <cfRule type="expression" priority="56" dxfId="1">
      <formula>M28="✔ OK"</formula>
    </cfRule>
  </conditionalFormatting>
  <conditionalFormatting sqref="D29">
    <cfRule type="expression" priority="57" dxfId="0">
      <formula>D29&lt;=H29</formula>
    </cfRule>
    <cfRule type="expression" priority="58" dxfId="1">
      <formula>D29&gt;H29</formula>
    </cfRule>
  </conditionalFormatting>
  <conditionalFormatting sqref="M29">
    <cfRule type="expression" priority="59" dxfId="0">
      <formula>M29="⚠ REPONER YA"</formula>
    </cfRule>
    <cfRule type="expression" priority="60" dxfId="1">
      <formula>M29="✔ OK"</formula>
    </cfRule>
  </conditionalFormatting>
  <conditionalFormatting sqref="D30">
    <cfRule type="expression" priority="61" dxfId="0">
      <formula>D30&lt;=H30</formula>
    </cfRule>
    <cfRule type="expression" priority="62" dxfId="1">
      <formula>D30&gt;H30</formula>
    </cfRule>
  </conditionalFormatting>
  <conditionalFormatting sqref="M30">
    <cfRule type="expression" priority="63" dxfId="0">
      <formula>M30="⚠ REPONER YA"</formula>
    </cfRule>
    <cfRule type="expression" priority="64" dxfId="1">
      <formula>M30="✔ OK"</formula>
    </cfRule>
  </conditionalFormatting>
  <conditionalFormatting sqref="D31">
    <cfRule type="expression" priority="65" dxfId="0">
      <formula>D31&lt;=H31</formula>
    </cfRule>
    <cfRule type="expression" priority="66" dxfId="1">
      <formula>D31&gt;H31</formula>
    </cfRule>
  </conditionalFormatting>
  <conditionalFormatting sqref="M31">
    <cfRule type="expression" priority="67" dxfId="0">
      <formula>M31="⚠ REPONER YA"</formula>
    </cfRule>
    <cfRule type="expression" priority="68" dxfId="1">
      <formula>M31="✔ OK"</formula>
    </cfRule>
  </conditionalFormatting>
  <conditionalFormatting sqref="D32">
    <cfRule type="expression" priority="69" dxfId="0">
      <formula>D32&lt;=H32</formula>
    </cfRule>
    <cfRule type="expression" priority="70" dxfId="1">
      <formula>D32&gt;H32</formula>
    </cfRule>
  </conditionalFormatting>
  <conditionalFormatting sqref="M32">
    <cfRule type="expression" priority="71" dxfId="0">
      <formula>M32="⚠ REPONER YA"</formula>
    </cfRule>
    <cfRule type="expression" priority="72" dxfId="1">
      <formula>M32="✔ OK"</formula>
    </cfRule>
  </conditionalFormatting>
  <conditionalFormatting sqref="D33">
    <cfRule type="expression" priority="73" dxfId="0">
      <formula>D33&lt;=H33</formula>
    </cfRule>
    <cfRule type="expression" priority="74" dxfId="1">
      <formula>D33&gt;H33</formula>
    </cfRule>
  </conditionalFormatting>
  <conditionalFormatting sqref="M33">
    <cfRule type="expression" priority="75" dxfId="0">
      <formula>M33="⚠ REPONER YA"</formula>
    </cfRule>
    <cfRule type="expression" priority="76" dxfId="1">
      <formula>M33="✔ OK"</formula>
    </cfRule>
  </conditionalFormatting>
  <conditionalFormatting sqref="D34">
    <cfRule type="expression" priority="77" dxfId="0">
      <formula>D34&lt;=H34</formula>
    </cfRule>
    <cfRule type="expression" priority="78" dxfId="1">
      <formula>D34&gt;H34</formula>
    </cfRule>
  </conditionalFormatting>
  <conditionalFormatting sqref="M34">
    <cfRule type="expression" priority="79" dxfId="0">
      <formula>M34="⚠ REPONER YA"</formula>
    </cfRule>
    <cfRule type="expression" priority="80" dxfId="1">
      <formula>M34="✔ OK"</formula>
    </cfRule>
  </conditionalFormatting>
  <dataValidations count="1">
    <dataValidation sqref="K15 K16 K17 K18 K19 K20 K21 K22 K23 K24 K25 K26 K27 K28 K29 K30 K31 K32 K33 K34" showDropDown="0" showInputMessage="0" showErrorMessage="0" allowBlank="0" type="list">
      <formula1>"A,B,C"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3" customWidth="1" min="10" max="10"/>
  </cols>
  <sheetData>
    <row r="1" ht="40" customHeight="1">
      <c r="B1" s="1" t="inlineStr">
        <is>
          <t>ANÁLISIS DE PROVEEDORES — MATRIZ WEM (WEIGHTED EVALUATION MATRIX)</t>
        </is>
      </c>
    </row>
    <row r="2" ht="20" customHeight="1">
      <c r="B2" s="2" t="inlineStr">
        <is>
          <t>5 criterios ponderados · Clasificación automática: Estratégico · Alternativo · Candidato a eliminar</t>
        </is>
      </c>
    </row>
    <row r="4" ht="30" customHeight="1">
      <c r="B4" s="3" t="inlineStr">
        <is>
          <t>INSTRUCCIÓN: Ingresa una puntuación del 1 al 10 para cada proveedor en cada criterio (AMARILLO). El puntaje ponderado y la clasificación se calculan automáticamente.</t>
        </is>
      </c>
    </row>
    <row r="6" ht="26" customHeight="1">
      <c r="B6" s="13" t="inlineStr">
        <is>
          <t xml:space="preserve">  PESOS DE LOS CRITERIOS (NO MODIFICAR — suman 100%)</t>
        </is>
      </c>
    </row>
    <row r="7" ht="22" customHeight="1">
      <c r="B7" s="7" t="inlineStr">
        <is>
          <t>Precio / Competitividad</t>
        </is>
      </c>
      <c r="C7" s="45" t="n">
        <v>0.25</v>
      </c>
      <c r="D7" s="46" t="inlineStr">
        <is>
          <t>¿El precio es competitivo vs. el mercado? 10=precio excelente, 1=precio muy caro</t>
        </is>
      </c>
      <c r="E7" s="16" t="n"/>
      <c r="F7" s="16" t="n"/>
      <c r="G7" s="16" t="n"/>
      <c r="H7" s="16" t="n"/>
      <c r="I7" s="17" t="n"/>
    </row>
    <row r="8" ht="22" customHeight="1">
      <c r="B8" s="10" t="inlineStr">
        <is>
          <t>Calidad del producto</t>
        </is>
      </c>
      <c r="C8" s="45" t="n">
        <v>0.25</v>
      </c>
      <c r="D8" s="47" t="inlineStr">
        <is>
          <t>¿La calidad del insumo es consistente y confiable? 10=calidad superior, 1=calidad deficiente</t>
        </is>
      </c>
      <c r="E8" s="16" t="n"/>
      <c r="F8" s="16" t="n"/>
      <c r="G8" s="16" t="n"/>
      <c r="H8" s="16" t="n"/>
      <c r="I8" s="17" t="n"/>
    </row>
    <row r="9" ht="22" customHeight="1">
      <c r="B9" s="7" t="inlineStr">
        <is>
          <t>Plazo de entrega</t>
        </is>
      </c>
      <c r="C9" s="45" t="n">
        <v>0.2</v>
      </c>
      <c r="D9" s="46" t="inlineStr">
        <is>
          <t>¿Entrega en el plazo prometido? 10=entrega inmediata, 1=demoras frecuentes</t>
        </is>
      </c>
      <c r="E9" s="16" t="n"/>
      <c r="F9" s="16" t="n"/>
      <c r="G9" s="16" t="n"/>
      <c r="H9" s="16" t="n"/>
      <c r="I9" s="17" t="n"/>
    </row>
    <row r="10" ht="22" customHeight="1">
      <c r="B10" s="10" t="inlineStr">
        <is>
          <t>Condiciones de crédito</t>
        </is>
      </c>
      <c r="C10" s="45" t="n">
        <v>0.15</v>
      </c>
      <c r="D10" s="47" t="inlineStr">
        <is>
          <t>¿Ofrece crédito, plazo de pago o condiciones favorables? 10=muy favorables, 1=solo contado</t>
        </is>
      </c>
      <c r="E10" s="16" t="n"/>
      <c r="F10" s="16" t="n"/>
      <c r="G10" s="16" t="n"/>
      <c r="H10" s="16" t="n"/>
      <c r="I10" s="17" t="n"/>
    </row>
    <row r="11" ht="22" customHeight="1">
      <c r="B11" s="7" t="inlineStr">
        <is>
          <t>Confiabilidad en emergencias</t>
        </is>
      </c>
      <c r="C11" s="45" t="n">
        <v>0.15</v>
      </c>
      <c r="D11" s="46" t="inlineStr">
        <is>
          <t>¿Responde rápido en situaciones urgentes fuera del ciclo normal? 10=siempre disponible, 1=no responde</t>
        </is>
      </c>
      <c r="E11" s="16" t="n"/>
      <c r="F11" s="16" t="n"/>
      <c r="G11" s="16" t="n"/>
      <c r="H11" s="16" t="n"/>
      <c r="I11" s="17" t="n"/>
    </row>
    <row r="12" ht="22" customHeight="1">
      <c r="B12" s="48" t="inlineStr">
        <is>
          <t>SUMA DE PESOS (debe ser 100%):</t>
        </is>
      </c>
      <c r="C12" s="49">
        <f>SUM(C7:C11)</f>
        <v/>
      </c>
    </row>
    <row r="13" ht="8" customHeight="1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  <c r="K13" s="22" t="n"/>
      <c r="L13" s="22" t="n"/>
      <c r="M13" s="22" t="n"/>
      <c r="N13" s="22" t="n"/>
    </row>
    <row r="14" ht="26" customHeight="1">
      <c r="B14" s="5" t="inlineStr">
        <is>
          <t xml:space="preserve">  EVALUACIÓN DE PROVEEDORES — Ingresa puntuación 1 a 10 por criterio</t>
        </is>
      </c>
    </row>
    <row r="15" ht="36" customHeight="1">
      <c r="B15" s="50" t="inlineStr">
        <is>
          <t>Criterio</t>
        </is>
      </c>
      <c r="C15" s="50" t="inlineStr">
        <is>
          <t>Peso</t>
        </is>
      </c>
      <c r="D15" s="51" t="inlineStr">
        <is>
          <t>[Nombre Proveedor 1]</t>
        </is>
      </c>
      <c r="E15" s="17" t="n"/>
      <c r="F15" s="51" t="inlineStr">
        <is>
          <t>[Nombre Proveedor 2]</t>
        </is>
      </c>
      <c r="G15" s="17" t="n"/>
      <c r="H15" s="51" t="inlineStr">
        <is>
          <t>[Nombre Proveedor 3]</t>
        </is>
      </c>
      <c r="I15" s="17" t="n"/>
    </row>
    <row r="16" ht="24" customHeight="1">
      <c r="B16" s="52" t="inlineStr">
        <is>
          <t>Precio / Competitividad</t>
        </is>
      </c>
      <c r="C16" s="53">
        <f>C7</f>
        <v/>
      </c>
      <c r="D16" s="14" t="n">
        <v>8</v>
      </c>
      <c r="E16" s="54">
        <f>IFERROR(D16*10*C16,0)</f>
        <v/>
      </c>
      <c r="F16" s="14" t="n">
        <v>7</v>
      </c>
      <c r="G16" s="54">
        <f>IFERROR(F16*10*C16,0)</f>
        <v/>
      </c>
      <c r="H16" s="14" t="n">
        <v>5</v>
      </c>
      <c r="I16" s="54">
        <f>IFERROR(H16*10*C16,0)</f>
        <v/>
      </c>
    </row>
    <row r="17" ht="24" customHeight="1">
      <c r="B17" s="55" t="inlineStr">
        <is>
          <t>Calidad del producto</t>
        </is>
      </c>
      <c r="C17" s="53">
        <f>C8</f>
        <v/>
      </c>
      <c r="D17" s="14" t="n">
        <v>9</v>
      </c>
      <c r="E17" s="54">
        <f>IFERROR(D17*10*C17,0)</f>
        <v/>
      </c>
      <c r="F17" s="14" t="n">
        <v>8</v>
      </c>
      <c r="G17" s="54">
        <f>IFERROR(F17*10*C17,0)</f>
        <v/>
      </c>
      <c r="H17" s="14" t="n">
        <v>6</v>
      </c>
      <c r="I17" s="54">
        <f>IFERROR(H17*10*C17,0)</f>
        <v/>
      </c>
    </row>
    <row r="18" ht="24" customHeight="1">
      <c r="B18" s="52" t="inlineStr">
        <is>
          <t>Plazo de entrega</t>
        </is>
      </c>
      <c r="C18" s="53">
        <f>C9</f>
        <v/>
      </c>
      <c r="D18" s="14" t="n">
        <v>8</v>
      </c>
      <c r="E18" s="54">
        <f>IFERROR(D18*10*C18,0)</f>
        <v/>
      </c>
      <c r="F18" s="14" t="n">
        <v>6</v>
      </c>
      <c r="G18" s="54">
        <f>IFERROR(F18*10*C18,0)</f>
        <v/>
      </c>
      <c r="H18" s="14" t="n">
        <v>4</v>
      </c>
      <c r="I18" s="54">
        <f>IFERROR(H18*10*C18,0)</f>
        <v/>
      </c>
    </row>
    <row r="19" ht="24" customHeight="1">
      <c r="B19" s="55" t="inlineStr">
        <is>
          <t>Condiciones de crédito</t>
        </is>
      </c>
      <c r="C19" s="53">
        <f>C10</f>
        <v/>
      </c>
      <c r="D19" s="14" t="n">
        <v>7</v>
      </c>
      <c r="E19" s="54">
        <f>IFERROR(D19*10*C19,0)</f>
        <v/>
      </c>
      <c r="F19" s="14" t="n">
        <v>5</v>
      </c>
      <c r="G19" s="54">
        <f>IFERROR(F19*10*C19,0)</f>
        <v/>
      </c>
      <c r="H19" s="14" t="n">
        <v>3</v>
      </c>
      <c r="I19" s="54">
        <f>IFERROR(H19*10*C19,0)</f>
        <v/>
      </c>
    </row>
    <row r="20" ht="24" customHeight="1">
      <c r="B20" s="52" t="inlineStr">
        <is>
          <t>Confiabilidad en emergencias</t>
        </is>
      </c>
      <c r="C20" s="53">
        <f>C11</f>
        <v/>
      </c>
      <c r="D20" s="14" t="n">
        <v>9</v>
      </c>
      <c r="E20" s="54">
        <f>IFERROR(D20*10*C20,0)</f>
        <v/>
      </c>
      <c r="F20" s="14" t="n">
        <v>7</v>
      </c>
      <c r="G20" s="54">
        <f>IFERROR(F20*10*C20,0)</f>
        <v/>
      </c>
      <c r="H20" s="14" t="n">
        <v>4</v>
      </c>
      <c r="I20" s="54">
        <f>IFERROR(H20*10*C20,0)</f>
        <v/>
      </c>
    </row>
    <row r="21" ht="8" customHeight="1">
      <c r="A21" s="22" t="n"/>
      <c r="B21" s="22" t="n"/>
      <c r="C21" s="22" t="n"/>
      <c r="D21" s="22" t="n"/>
      <c r="E21" s="22" t="n"/>
      <c r="F21" s="22" t="n"/>
      <c r="G21" s="22" t="n"/>
      <c r="H21" s="22" t="n"/>
      <c r="I21" s="22" t="n"/>
      <c r="J21" s="22" t="n"/>
      <c r="K21" s="22" t="n"/>
      <c r="L21" s="22" t="n"/>
      <c r="M21" s="22" t="n"/>
      <c r="N21" s="22" t="n"/>
    </row>
    <row r="22" ht="26" customHeight="1">
      <c r="B22" s="5" t="inlineStr">
        <is>
          <t xml:space="preserve">  RESULTADOS — PUNTAJE TOTAL PONDERADO Y CLASIFICACIÓN</t>
        </is>
      </c>
    </row>
    <row r="23" ht="30" customHeight="1">
      <c r="B23" s="56" t="inlineStr">
        <is>
          <t>PUNTAJE TOTAL PONDERADO (0–100)</t>
        </is>
      </c>
      <c r="C23" s="31" t="inlineStr"/>
      <c r="E23" s="57">
        <f>IFERROR(SUM(E16:E20),0)</f>
        <v/>
      </c>
      <c r="G23" s="57">
        <f>IFERROR(SUM(G16:G20),0)</f>
        <v/>
      </c>
      <c r="I23" s="57">
        <f>IFERROR(SUM(I16:I20),0)</f>
        <v/>
      </c>
    </row>
    <row r="24" ht="28" customHeight="1">
      <c r="B24" s="56" t="inlineStr">
        <is>
          <t>CLASIFICACIÓN</t>
        </is>
      </c>
      <c r="E24" s="30">
        <f>IFERROR(IF(E23&gt;=80,"⭐ ESTRATÉGICO",IF(E23&gt;=60,"✓ ALTERNATIVO","✖ ELIMINAR")),"—")</f>
        <v/>
      </c>
      <c r="G24" s="30">
        <f>IFERROR(IF(G23&gt;=80,"⭐ ESTRATÉGICO",IF(G23&gt;=60,"✓ ALTERNATIVO","✖ ELIMINAR")),"—")</f>
        <v/>
      </c>
      <c r="I24" s="30">
        <f>IFERROR(IF(I23&gt;=80,"⭐ ESTRATÉGICO",IF(I23&gt;=60,"✓ ALTERNATIVO","✖ ELIMINAR")),"—")</f>
        <v/>
      </c>
    </row>
    <row r="25" ht="36" customHeight="1">
      <c r="B25" s="7" t="inlineStr">
        <is>
          <t>ACCIÓN RECOMENDADA</t>
        </is>
      </c>
      <c r="E25" s="58">
        <f>IFERROR(IF(E23&gt;=80,"Mantener y fortalecer la relación",IF(E23&gt;=60,"Usar como respaldo · Mejorar criterios débiles","Buscar reemplazo · No usar como proveedor principal")),"—")</f>
        <v/>
      </c>
      <c r="G25" s="58">
        <f>IFERROR(IF(G23&gt;=80,"Mantener y fortalecer la relación",IF(G23&gt;=60,"Usar como respaldo · Mejorar criterios débiles","Buscar reemplazo · No usar como proveedor principal")),"—")</f>
        <v/>
      </c>
      <c r="I25" s="58">
        <f>IFERROR(IF(I23&gt;=80,"Mantener y fortalecer la relación",IF(I23&gt;=60,"Usar como respaldo · Mejorar criterios débiles","Buscar reemplazo · No usar como proveedor principal")),"—")</f>
        <v/>
      </c>
    </row>
    <row r="26" ht="8" customHeight="1">
      <c r="A26" s="22" t="n"/>
      <c r="B26" s="22" t="n"/>
      <c r="C26" s="22" t="n"/>
      <c r="D26" s="22" t="n"/>
      <c r="E26" s="22" t="n"/>
      <c r="F26" s="22" t="n"/>
      <c r="G26" s="22" t="n"/>
      <c r="H26" s="22" t="n"/>
      <c r="I26" s="22" t="n"/>
      <c r="J26" s="22" t="n"/>
      <c r="K26" s="22" t="n"/>
      <c r="L26" s="22" t="n"/>
      <c r="M26" s="22" t="n"/>
      <c r="N26" s="22" t="n"/>
    </row>
    <row r="27" ht="26" customHeight="1">
      <c r="B27" s="37" t="inlineStr">
        <is>
          <t xml:space="preserve">  LEYENDA DE CLASIFICACIÓN WEM</t>
        </is>
      </c>
    </row>
    <row r="28" ht="24" customHeight="1">
      <c r="B28" s="59" t="inlineStr">
        <is>
          <t>⭐ ESTRATÉGICO  (80–100 pts)</t>
        </is>
      </c>
      <c r="C28" s="43" t="inlineStr">
        <is>
          <t>Proveedor principal. Relación de largo plazo. Negociar condiciones preferenciales. Nunca debe ser el único proveedor.</t>
        </is>
      </c>
    </row>
    <row r="29" ht="24" customHeight="1">
      <c r="B29" s="60" t="inlineStr">
        <is>
          <t>✓ ALTERNATIVO  (60–79 pts)</t>
        </is>
      </c>
      <c r="C29" s="41" t="inlineStr">
        <is>
          <t>Proveedor de respaldo. Usar cuando el estratégico no puede surtir. Identificar y comunicar sus áreas de mejora.</t>
        </is>
      </c>
    </row>
    <row r="30" ht="24" customHeight="1">
      <c r="B30" s="61" t="inlineStr">
        <is>
          <t>✖ CANDIDATO A ELIMINAR  (&lt;60 pts)</t>
        </is>
      </c>
      <c r="C30" s="39" t="inlineStr">
        <is>
          <t>No cumple los estándares mínimos. Buscar reemplazo activamente. No colocar pedidos urgentes con este proveedor.</t>
        </is>
      </c>
    </row>
  </sheetData>
  <mergeCells count="18">
    <mergeCell ref="D11:I11"/>
    <mergeCell ref="C28:I28"/>
    <mergeCell ref="D10:I10"/>
    <mergeCell ref="F15:G15"/>
    <mergeCell ref="D15:E15"/>
    <mergeCell ref="B6:I6"/>
    <mergeCell ref="B2:I2"/>
    <mergeCell ref="H15:I15"/>
    <mergeCell ref="D9:I9"/>
    <mergeCell ref="B22:I22"/>
    <mergeCell ref="B14:I14"/>
    <mergeCell ref="C29:I29"/>
    <mergeCell ref="C30:I30"/>
    <mergeCell ref="D8:I8"/>
    <mergeCell ref="B27:I27"/>
    <mergeCell ref="B1:I1"/>
    <mergeCell ref="D7:I7"/>
    <mergeCell ref="B4:I4"/>
  </mergeCells>
  <conditionalFormatting sqref="E24">
    <cfRule type="expression" priority="1" dxfId="1">
      <formula>E24="⭐ ESTRATÉGICO"</formula>
    </cfRule>
    <cfRule type="expression" priority="2" dxfId="2">
      <formula>E24="✓ ALTERNATIVO"</formula>
    </cfRule>
    <cfRule type="expression" priority="3" dxfId="0">
      <formula>E24="✖ ELIMINAR"</formula>
    </cfRule>
  </conditionalFormatting>
  <conditionalFormatting sqref="G24">
    <cfRule type="expression" priority="4" dxfId="1">
      <formula>G24="⭐ ESTRATÉGICO"</formula>
    </cfRule>
    <cfRule type="expression" priority="5" dxfId="2">
      <formula>G24="✓ ALTERNATIVO"</formula>
    </cfRule>
    <cfRule type="expression" priority="6" dxfId="0">
      <formula>G24="✖ ELIMINAR"</formula>
    </cfRule>
  </conditionalFormatting>
  <conditionalFormatting sqref="I24">
    <cfRule type="expression" priority="7" dxfId="1">
      <formula>I24="⭐ ESTRATÉGICO"</formula>
    </cfRule>
    <cfRule type="expression" priority="8" dxfId="2">
      <formula>I24="✓ ALTERNATIVO"</formula>
    </cfRule>
    <cfRule type="expression" priority="9" dxfId="0">
      <formula>I24="✖ ELIMINAR"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2" customWidth="1" min="3" max="3"/>
    <col width="14" customWidth="1" min="4" max="4"/>
    <col width="14" customWidth="1" min="5" max="5"/>
    <col width="16" customWidth="1" min="6" max="6"/>
    <col width="16" customWidth="1" min="7" max="7"/>
    <col width="16" customWidth="1" min="8" max="8"/>
    <col width="3" customWidth="1" min="9" max="9"/>
  </cols>
  <sheetData>
    <row r="1" ht="40" customHeight="1">
      <c r="B1" s="1" t="inlineStr">
        <is>
          <t>PLAN DE REDUCCIÓN DE MERMA — INVENTARIO INMOVILIZADO</t>
        </is>
      </c>
    </row>
    <row r="2" ht="20" customHeight="1">
      <c r="B2" s="2" t="inlineStr">
        <is>
          <t>Identifica el capital muerto · Calcula el costo de oportunidad · Define 3 acciones concretas</t>
        </is>
      </c>
    </row>
    <row r="4" ht="30" customHeight="1">
      <c r="B4" s="3" t="inlineStr">
        <is>
          <t>MERMA = insumos que compraste pero que llevan más de 60 días sin usarse: vencidos, sobre-stock, obsoletos o de rotación casi nula. Cada B/. inmovilizado es un B/. que no está generando retorno.</t>
        </is>
      </c>
    </row>
    <row r="6" ht="26" customHeight="1">
      <c r="B6" s="13" t="inlineStr">
        <is>
          <t xml:space="preserve">  SUPUESTO DE COSTO DE OPORTUNIDAD</t>
        </is>
      </c>
    </row>
    <row r="7" ht="22" customHeight="1">
      <c r="B7" s="48" t="inlineStr">
        <is>
          <t>Tasa de costo de oportunidad del capital (anual)</t>
        </is>
      </c>
      <c r="C7" s="62" t="n">
        <v>0.1</v>
      </c>
      <c r="D7" s="63" t="inlineStr">
        <is>
          <t>Referencia: 10% anual — lo que ganarías en una inversión libre de riesgo (Dental Economics 2025)</t>
        </is>
      </c>
      <c r="E7" s="16" t="n"/>
      <c r="F7" s="16" t="n"/>
      <c r="G7" s="16" t="n"/>
      <c r="H7" s="16" t="n"/>
      <c r="I7" s="17" t="n"/>
    </row>
    <row r="8" ht="8" customHeight="1">
      <c r="A8" s="22" t="n"/>
      <c r="B8" s="22" t="n"/>
      <c r="C8" s="22" t="n"/>
      <c r="D8" s="22" t="n"/>
      <c r="E8" s="22" t="n"/>
      <c r="F8" s="22" t="n"/>
      <c r="G8" s="22" t="n"/>
      <c r="H8" s="22" t="n"/>
      <c r="I8" s="22" t="n"/>
      <c r="J8" s="22" t="n"/>
      <c r="K8" s="22" t="n"/>
      <c r="L8" s="22" t="n"/>
      <c r="M8" s="22" t="n"/>
      <c r="N8" s="22" t="n"/>
    </row>
    <row r="9" ht="26" customHeight="1">
      <c r="B9" s="64" t="inlineStr">
        <is>
          <t xml:space="preserve">  INVENTARIO INMOVILIZADO &gt;60 DÍAS — Ingresa los insumos sin movimiento o con exceso de stock</t>
        </is>
      </c>
    </row>
    <row r="10" ht="30" customHeight="1">
      <c r="B10" s="65" t="inlineStr">
        <is>
          <t>INSTRUCCIÓN: Lista todos los insumos que llevan más de 60 días sin consumirse o que tienen stock mayor al que usarás en los próximos 60 días. Incluye insumos próximos a vencer.</t>
        </is>
      </c>
    </row>
    <row r="11" ht="36" customHeight="1">
      <c r="B11" s="66" t="inlineStr">
        <is>
          <t>Nombre del Insumo</t>
        </is>
      </c>
      <c r="C11" s="66" t="inlineStr">
        <is>
          <t>Unidad</t>
        </is>
      </c>
      <c r="D11" s="66" t="inlineStr">
        <is>
          <t>Cantidad
Inmovilizada</t>
        </is>
      </c>
      <c r="E11" s="66" t="inlineStr">
        <is>
          <t>Precio
Unitario (B/.)</t>
        </is>
      </c>
      <c r="F11" s="66" t="inlineStr">
        <is>
          <t>Valor Total
Inmovilizado (B/.)</t>
        </is>
      </c>
      <c r="G11" s="66" t="inlineStr">
        <is>
          <t>Días sin
Movimiento</t>
        </is>
      </c>
      <c r="H11" s="66" t="inlineStr">
        <is>
          <t>Motivo
(vencido/sobre-stock/obsoleto)</t>
        </is>
      </c>
    </row>
    <row r="12" ht="24" customHeight="1">
      <c r="B12" s="24" t="inlineStr">
        <is>
          <t>Cemento temporal Cavit (envase)</t>
        </is>
      </c>
      <c r="C12" s="25" t="inlineStr">
        <is>
          <t>Unidad</t>
        </is>
      </c>
      <c r="D12" s="14" t="n">
        <v>4</v>
      </c>
      <c r="E12" s="20" t="n">
        <v>8.5</v>
      </c>
      <c r="F12" s="67">
        <f>IFERROR(D12*E12,0)</f>
        <v/>
      </c>
      <c r="G12" s="26" t="n">
        <v>70</v>
      </c>
      <c r="H12" s="24" t="inlineStr">
        <is>
          <t>Vencido — feb 2026</t>
        </is>
      </c>
    </row>
    <row r="13" ht="24" customHeight="1">
      <c r="B13" s="24" t="inlineStr">
        <is>
          <t>Hilo retractor #2 (carrete)</t>
        </is>
      </c>
      <c r="C13" s="25" t="inlineStr">
        <is>
          <t>Carrete</t>
        </is>
      </c>
      <c r="D13" s="14" t="n">
        <v>3</v>
      </c>
      <c r="E13" s="20" t="n">
        <v>15</v>
      </c>
      <c r="F13" s="67">
        <f>IFERROR(D13*E13,0)</f>
        <v/>
      </c>
      <c r="G13" s="26" t="n">
        <v>65</v>
      </c>
      <c r="H13" s="24" t="inlineStr">
        <is>
          <t>Sobre-stock — compra excesiva</t>
        </is>
      </c>
    </row>
    <row r="14" ht="24" customHeight="1">
      <c r="B14" s="24" t="inlineStr">
        <is>
          <t>Adhesivo antiguo (reformulado)</t>
        </is>
      </c>
      <c r="C14" s="25" t="inlineStr">
        <is>
          <t>Frasco</t>
        </is>
      </c>
      <c r="D14" s="14" t="n">
        <v>2</v>
      </c>
      <c r="E14" s="20" t="n">
        <v>28</v>
      </c>
      <c r="F14" s="67">
        <f>IFERROR(D14*E14,0)</f>
        <v/>
      </c>
      <c r="G14" s="26" t="n">
        <v>65</v>
      </c>
      <c r="H14" s="24" t="inlineStr">
        <is>
          <t>Obsoleto — reemplazado por nueva versión</t>
        </is>
      </c>
    </row>
    <row r="15" ht="24" customHeight="1">
      <c r="B15" s="24" t="inlineStr">
        <is>
          <t>Papel absorbente grueso (rollo)</t>
        </is>
      </c>
      <c r="C15" s="25" t="inlineStr">
        <is>
          <t>Rollo</t>
        </is>
      </c>
      <c r="D15" s="14" t="n">
        <v>6</v>
      </c>
      <c r="E15" s="20" t="n">
        <v>2.2</v>
      </c>
      <c r="F15" s="67">
        <f>IFERROR(D15*E15,0)</f>
        <v/>
      </c>
      <c r="G15" s="26" t="n">
        <v>90</v>
      </c>
      <c r="H15" s="24" t="inlineStr">
        <is>
          <t>Sin movimiento — 90 días</t>
        </is>
      </c>
    </row>
    <row r="16" ht="24" customHeight="1">
      <c r="B16" s="24" t="inlineStr">
        <is>
          <t>Puntas de papel 45 (caja 200)</t>
        </is>
      </c>
      <c r="C16" s="25" t="inlineStr">
        <is>
          <t>Caja</t>
        </is>
      </c>
      <c r="D16" s="14" t="n">
        <v>2</v>
      </c>
      <c r="E16" s="20" t="n">
        <v>4.5</v>
      </c>
      <c r="F16" s="67">
        <f>IFERROR(D16*E16,0)</f>
        <v/>
      </c>
      <c r="G16" s="26" t="n">
        <v>65</v>
      </c>
      <c r="H16" s="24" t="inlineStr">
        <is>
          <t>Sobre-stock</t>
        </is>
      </c>
    </row>
    <row r="17" ht="24" customHeight="1">
      <c r="B17" s="24" t="inlineStr"/>
      <c r="C17" s="25" t="inlineStr"/>
      <c r="D17" s="14" t="inlineStr"/>
      <c r="E17" s="20" t="inlineStr"/>
      <c r="F17" s="68">
        <f>IFERROR(D17*E17,0)</f>
        <v/>
      </c>
      <c r="G17" s="26" t="inlineStr"/>
      <c r="H17" s="24" t="inlineStr"/>
    </row>
    <row r="18" ht="24" customHeight="1">
      <c r="B18" s="24" t="inlineStr"/>
      <c r="C18" s="25" t="inlineStr"/>
      <c r="D18" s="14" t="inlineStr"/>
      <c r="E18" s="20" t="inlineStr"/>
      <c r="F18" s="68">
        <f>IFERROR(D18*E18,0)</f>
        <v/>
      </c>
      <c r="G18" s="26" t="inlineStr"/>
      <c r="H18" s="24" t="inlineStr"/>
    </row>
    <row r="19" ht="24" customHeight="1">
      <c r="B19" s="24" t="inlineStr"/>
      <c r="C19" s="25" t="inlineStr"/>
      <c r="D19" s="14" t="inlineStr"/>
      <c r="E19" s="20" t="inlineStr"/>
      <c r="F19" s="68">
        <f>IFERROR(D19*E19,0)</f>
        <v/>
      </c>
      <c r="G19" s="26" t="inlineStr"/>
      <c r="H19" s="24" t="inlineStr"/>
    </row>
    <row r="20" ht="24" customHeight="1">
      <c r="B20" s="24" t="inlineStr"/>
      <c r="C20" s="25" t="inlineStr"/>
      <c r="D20" s="14" t="inlineStr"/>
      <c r="E20" s="20" t="inlineStr"/>
      <c r="F20" s="68">
        <f>IFERROR(D20*E20,0)</f>
        <v/>
      </c>
      <c r="G20" s="26" t="inlineStr"/>
      <c r="H20" s="24" t="inlineStr"/>
    </row>
    <row r="21" ht="24" customHeight="1">
      <c r="B21" s="24" t="inlineStr"/>
      <c r="C21" s="25" t="inlineStr"/>
      <c r="D21" s="14" t="inlineStr"/>
      <c r="E21" s="20" t="inlineStr"/>
      <c r="F21" s="68">
        <f>IFERROR(D21*E21,0)</f>
        <v/>
      </c>
      <c r="G21" s="26" t="inlineStr"/>
      <c r="H21" s="24" t="inlineStr"/>
    </row>
    <row r="22" ht="26" customHeight="1">
      <c r="B22" s="69" t="inlineStr">
        <is>
          <t>VALOR TOTAL DEL INVENTARIO INMOVILIZADO</t>
        </is>
      </c>
      <c r="C22" s="36" t="inlineStr"/>
      <c r="F22" s="67">
        <f>IFERROR(SUM(F12:F21),0)</f>
        <v/>
      </c>
    </row>
    <row r="23" ht="8" customHeight="1">
      <c r="A23" s="22" t="n"/>
      <c r="B23" s="22" t="n"/>
      <c r="C23" s="22" t="n"/>
      <c r="D23" s="22" t="n"/>
      <c r="E23" s="22" t="n"/>
      <c r="F23" s="22" t="n"/>
      <c r="G23" s="22" t="n"/>
      <c r="H23" s="22" t="n"/>
      <c r="I23" s="22" t="n"/>
      <c r="J23" s="22" t="n"/>
      <c r="K23" s="22" t="n"/>
      <c r="L23" s="22" t="n"/>
      <c r="M23" s="22" t="n"/>
      <c r="N23" s="22" t="n"/>
    </row>
    <row r="24" ht="26" customHeight="1">
      <c r="B24" s="5" t="inlineStr">
        <is>
          <t xml:space="preserve">  COSTO DE OPORTUNIDAD DEL CAPITAL MUERTO</t>
        </is>
      </c>
    </row>
    <row r="25" ht="30" customHeight="1">
      <c r="B25" s="3" t="inlineStr">
        <is>
          <t>El costo de oportunidad es lo que deja de ganar ese capital por estar inmovilizado en insumos en vez de estar disponible para operación o inversión. Fórmula: Valor inmovilizado × Tasa de costo de oportunidad anual ÷ 12 = costo mensual.</t>
        </is>
      </c>
    </row>
    <row r="26" ht="26" customHeight="1">
      <c r="B26" s="34" t="inlineStr">
        <is>
          <t>Valor total inmovilizado (B/.)</t>
        </is>
      </c>
      <c r="C26" s="67">
        <f>F22</f>
        <v/>
      </c>
    </row>
    <row r="27" ht="26" customHeight="1">
      <c r="B27" s="34" t="inlineStr">
        <is>
          <t>Costo de oportunidad ANUAL (B/.)</t>
        </is>
      </c>
      <c r="C27" s="70">
        <f>IFERROR(C26*C7,0)</f>
        <v/>
      </c>
    </row>
    <row r="28" ht="26" customHeight="1">
      <c r="B28" s="34" t="inlineStr">
        <is>
          <t>Costo de oportunidad MENSUAL (B/.)</t>
        </is>
      </c>
      <c r="C28" s="71">
        <f>IFERROR(C27/12,0)</f>
        <v/>
      </c>
    </row>
    <row r="29" ht="26" customHeight="1">
      <c r="B29" s="34" t="inlineStr">
        <is>
          <t>Costo de oportunidad en 6 meses (B/.)</t>
        </is>
      </c>
      <c r="C29" s="70">
        <f>IFERROR(C27*6,0)</f>
        <v/>
      </c>
    </row>
    <row r="30" ht="30" customHeight="1">
      <c r="B30" s="65" t="inlineStr">
        <is>
          <t>CONCLUSIÓN: El capital inmovilizado en inventario no solo no genera retorno — también ocupa espacio físico, corre riesgo de vencimiento y deterioro. Liberarlo es una prioridad de gestión, no una opción opcional.</t>
        </is>
      </c>
    </row>
    <row r="31" ht="8" customHeight="1">
      <c r="A31" s="22" t="n"/>
      <c r="B31" s="22" t="n"/>
      <c r="C31" s="22" t="n"/>
      <c r="D31" s="22" t="n"/>
      <c r="E31" s="22" t="n"/>
      <c r="F31" s="22" t="n"/>
      <c r="G31" s="22" t="n"/>
      <c r="H31" s="22" t="n"/>
      <c r="I31" s="22" t="n"/>
      <c r="J31" s="22" t="n"/>
      <c r="K31" s="22" t="n"/>
      <c r="L31" s="22" t="n"/>
      <c r="M31" s="22" t="n"/>
      <c r="N31" s="22" t="n"/>
    </row>
    <row r="32" ht="26" customHeight="1">
      <c r="B32" s="72" t="inlineStr">
        <is>
          <t xml:space="preserve">  PLAN DE REDUCCIÓN DE MERMA — MÍNIMO 3 ACCIONES CON FECHA COMPROMETIDA</t>
        </is>
      </c>
    </row>
    <row r="33" ht="30" customHeight="1">
      <c r="B33" s="73" t="inlineStr">
        <is>
          <t>INSTRUCCIÓN: Define mínimo 3 acciones concretas. Cada acción debe tener: descripción clara, responsable, fecha límite y ahorro esperado. Estas acciones son parte del entregable M5.</t>
        </is>
      </c>
    </row>
    <row r="34" ht="32" customHeight="1">
      <c r="B34" s="74" t="inlineStr">
        <is>
          <t>#</t>
        </is>
      </c>
      <c r="C34" s="74" t="inlineStr">
        <is>
          <t>Acción concreta de reducción</t>
        </is>
      </c>
      <c r="D34" s="74" t="inlineStr">
        <is>
          <t>Responsable</t>
        </is>
      </c>
      <c r="E34" s="74" t="inlineStr">
        <is>
          <t>Fecha límite</t>
        </is>
      </c>
      <c r="F34" s="74" t="inlineStr">
        <is>
          <t>Ahorro esperado (B/.)</t>
        </is>
      </c>
      <c r="G34" s="74" t="inlineStr">
        <is>
          <t>Impacto adicional</t>
        </is>
      </c>
      <c r="H34" s="74" t="inlineStr">
        <is>
          <t>Estado</t>
        </is>
      </c>
    </row>
    <row r="35" ht="38" customHeight="1">
      <c r="B35" s="75" t="inlineStr">
        <is>
          <t>1</t>
        </is>
      </c>
      <c r="C35" s="24" t="inlineStr">
        <is>
          <t>Liquidar insumos vencidos o próximos a vencer en el próximo pedido de reposición — no reponer hasta agotar stock actual</t>
        </is>
      </c>
      <c r="D35" s="25" t="inlineStr">
        <is>
          <t>[Tu nombre]</t>
        </is>
      </c>
      <c r="E35" s="76" t="inlineStr"/>
      <c r="F35" s="20" t="n">
        <v>25.5</v>
      </c>
      <c r="G35" s="24" t="inlineStr">
        <is>
          <t>Libera espacio físico + elimina riesgo de uso de material vencido</t>
        </is>
      </c>
      <c r="H35" s="25" t="inlineStr">
        <is>
          <t>✖ Pendiente</t>
        </is>
      </c>
    </row>
    <row r="36" ht="38" customHeight="1">
      <c r="B36" s="75" t="inlineStr">
        <is>
          <t>2</t>
        </is>
      </c>
      <c r="C36" s="24" t="inlineStr">
        <is>
          <t>Reducir stock máximo de los 3 insumos con mayor sobre-stock — implementar compra quincenal en lugar de mensual</t>
        </is>
      </c>
      <c r="D36" s="25" t="inlineStr">
        <is>
          <t>[Tu nombre]</t>
        </is>
      </c>
      <c r="E36" s="76" t="inlineStr"/>
      <c r="F36" s="20" t="n">
        <v>18</v>
      </c>
      <c r="G36" s="24" t="inlineStr">
        <is>
          <t>Reduce capital inmovilizado + mejora flujo de caja operativo</t>
        </is>
      </c>
      <c r="H36" s="25" t="inlineStr">
        <is>
          <t>✖ Pendiente</t>
        </is>
      </c>
    </row>
    <row r="37" ht="38" customHeight="1">
      <c r="B37" s="75" t="inlineStr">
        <is>
          <t>3</t>
        </is>
      </c>
      <c r="C37" s="24" t="inlineStr">
        <is>
          <t>Implementar sistema Two-Bin Kanban para los 5 insumos de mayor rotación — dos contenedores: uso activo + reserva</t>
        </is>
      </c>
      <c r="D37" s="25" t="inlineStr">
        <is>
          <t>[Tu nombre]</t>
        </is>
      </c>
      <c r="E37" s="76" t="inlineStr"/>
      <c r="F37" s="20" t="n">
        <v>12</v>
      </c>
      <c r="G37" s="24" t="inlineStr">
        <is>
          <t>Elimina compras de emergencia + reduce el tiempo administrativo de revisión</t>
        </is>
      </c>
      <c r="H37" s="25" t="inlineStr">
        <is>
          <t>✖ Pendiente</t>
        </is>
      </c>
    </row>
    <row r="38" ht="38" customHeight="1">
      <c r="B38" s="77" t="inlineStr">
        <is>
          <t>4</t>
        </is>
      </c>
      <c r="C38" s="24" t="inlineStr"/>
      <c r="D38" s="25" t="inlineStr"/>
      <c r="E38" s="76" t="inlineStr"/>
      <c r="F38" s="20" t="inlineStr"/>
      <c r="G38" s="24" t="inlineStr"/>
      <c r="H38" s="25" t="inlineStr"/>
    </row>
    <row r="39" ht="38" customHeight="1">
      <c r="B39" s="77" t="inlineStr">
        <is>
          <t>5</t>
        </is>
      </c>
      <c r="C39" s="24" t="inlineStr"/>
      <c r="D39" s="25" t="inlineStr"/>
      <c r="E39" s="76" t="inlineStr"/>
      <c r="F39" s="20" t="inlineStr"/>
      <c r="G39" s="24" t="inlineStr"/>
      <c r="H39" s="25" t="inlineStr"/>
    </row>
    <row r="40" ht="28" customHeight="1">
      <c r="B40" s="78" t="inlineStr">
        <is>
          <t>AHORRO TOTAL ESPERADO CON LAS 3 ACCIONES:</t>
        </is>
      </c>
      <c r="C40" s="79" t="inlineStr"/>
      <c r="F40" s="35">
        <f>IFERROR(SUM(F35:F39),0)</f>
        <v/>
      </c>
    </row>
    <row r="41" ht="24" customHeight="1">
      <c r="B41" s="7" t="inlineStr">
        <is>
          <t>ROI DEL PLAN DE MERMA: Ahorro / Capital inmovilizado</t>
        </is>
      </c>
      <c r="F41" s="80">
        <f>IFERROR(F40/C22,"-")</f>
        <v/>
      </c>
    </row>
    <row r="42" ht="30" customHeight="1">
      <c r="B42" s="44" t="inlineStr">
        <is>
          <t>Fuente: APICS Supply Chain Management — Inventory Optimization 2025 · Two-Bin Kanban: metodología Toyota adaptada para consultorios de salud · ACI GD360 Manual Maestro v2.0</t>
        </is>
      </c>
    </row>
  </sheetData>
  <mergeCells count="19">
    <mergeCell ref="D27:I27"/>
    <mergeCell ref="B9:H9"/>
    <mergeCell ref="C22:E22"/>
    <mergeCell ref="C40:E40"/>
    <mergeCell ref="B6:H6"/>
    <mergeCell ref="B24:H24"/>
    <mergeCell ref="B30:H30"/>
    <mergeCell ref="B33:H33"/>
    <mergeCell ref="D7:I7"/>
    <mergeCell ref="B32:H32"/>
    <mergeCell ref="D28:I28"/>
    <mergeCell ref="B4:H4"/>
    <mergeCell ref="B25:H25"/>
    <mergeCell ref="D29:I29"/>
    <mergeCell ref="B2:H2"/>
    <mergeCell ref="B42:H42"/>
    <mergeCell ref="D26:I26"/>
    <mergeCell ref="B1:H1"/>
    <mergeCell ref="B10:H10"/>
  </mergeCells>
  <dataValidations count="1">
    <dataValidation sqref="H35 H36 H37" showDropDown="0" showInputMessage="0" showErrorMessage="0" allowBlank="0" type="list">
      <formula1>"✔ Completado,⏳ En proceso,✖ Pendiente"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2026-05-07T19:05:50Z</dcterms:created>
  <dcterms:modified xmlns:dcterms="http://purl.org/dc/terms/" xmlns:xsi="http://www.w3.org/2001/XMLSchema-instance" xsi:type="dcterms:W3CDTF">2026-05-07T19:05:50Z</dcterms:modified>
</cp:coreProperties>
</file>