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ÍNDICE" sheetId="1" state="visible" r:id="rId1"/>
    <sheet xmlns:r="http://schemas.openxmlformats.org/officeDocument/2006/relationships" name="1. CCR" sheetId="2" state="visible" r:id="rId2"/>
    <sheet xmlns:r="http://schemas.openxmlformats.org/officeDocument/2006/relationships" name="2. TDABC" sheetId="3" state="visible" r:id="rId3"/>
    <sheet xmlns:r="http://schemas.openxmlformats.org/officeDocument/2006/relationships" name="3. PRECIOS" sheetId="4" state="visible" r:id="rId4"/>
    <sheet xmlns:r="http://schemas.openxmlformats.org/officeDocument/2006/relationships" name="4. BREAK-EVEN" sheetId="5" state="visible" r:id="rId5"/>
  </sheets>
  <definedNames/>
  <calcPr calcId="124519" fullCalcOnLoad="1"/>
</workbook>
</file>

<file path=xl/styles.xml><?xml version="1.0" encoding="utf-8"?>
<styleSheet xmlns="http://schemas.openxmlformats.org/spreadsheetml/2006/main">
  <numFmts count="13">
    <numFmt numFmtId="164" formatCode="&quot;B/.&quot;#,##0.00"/>
    <numFmt numFmtId="165" formatCode="0.0%"/>
    <numFmt numFmtId="166" formatCode="#,##0 &quot;min&quot;"/>
    <numFmt numFmtId="167" formatCode="&quot;B/.&quot;0.000 &quot;/min&quot;"/>
    <numFmt numFmtId="168" formatCode="&quot;B/.&quot;#,##0.00 &quot;/hora&quot;"/>
    <numFmt numFmtId="169" formatCode="&quot;B/.&quot;0.000"/>
    <numFmt numFmtId="170" formatCode="&quot;B/.&quot;0.00"/>
    <numFmt numFmtId="171" formatCode="0 &quot;min&quot;"/>
    <numFmt numFmtId="172" formatCode="&quot;$&quot;#,##0.00"/>
    <numFmt numFmtId="173" formatCode="&quot;B/.&quot;#,##0.00; (&quot;B/.&quot;#,##0.00)"/>
    <numFmt numFmtId="174" formatCode="0 &quot;procedimientos/mes&quot;"/>
    <numFmt numFmtId="175" formatCode="0.0 &quot;pac./día&quot;"/>
    <numFmt numFmtId="176" formatCode="0 &quot;pac./mes&quot;"/>
  </numFmts>
  <fonts count="24">
    <font>
      <name val="Calibri"/>
      <family val="2"/>
      <color theme="1"/>
      <sz val="11"/>
      <scheme val="minor"/>
    </font>
    <font>
      <name val="Arial"/>
      <b val="1"/>
      <color rgb="00FFFFFF"/>
      <sz val="18"/>
    </font>
    <font>
      <name val="Arial"/>
      <i val="1"/>
      <color rgb="00D5E8F0"/>
      <sz val="11"/>
    </font>
    <font>
      <name val="Arial"/>
      <i val="1"/>
      <color rgb="001F3864"/>
      <sz val="10"/>
    </font>
    <font>
      <name val="Arial"/>
      <b val="1"/>
      <color rgb="00FFFFFF"/>
      <sz val="11"/>
    </font>
    <font>
      <name val="Arial"/>
      <b val="1"/>
      <color rgb="002E75B6"/>
      <sz val="10"/>
    </font>
    <font>
      <name val="Arial"/>
      <b val="1"/>
      <color rgb="00000000"/>
      <sz val="10"/>
    </font>
    <font>
      <name val="Arial"/>
      <color rgb="00595959"/>
      <sz val="9"/>
    </font>
    <font>
      <name val="Arial"/>
      <i val="1"/>
      <color rgb="007B5E00"/>
      <sz val="10"/>
    </font>
    <font>
      <name val="Arial"/>
      <b val="1"/>
      <color rgb="00FFFFFF"/>
      <sz val="12"/>
    </font>
    <font>
      <name val="Arial"/>
      <b val="1"/>
      <color rgb="00FFFFFF"/>
      <sz val="10"/>
    </font>
    <font>
      <name val="Arial"/>
      <color rgb="00000000"/>
      <sz val="10"/>
    </font>
    <font>
      <name val="Arial"/>
      <b val="1"/>
      <color rgb="000000FF"/>
      <sz val="11"/>
    </font>
    <font>
      <name val="Arial"/>
      <i val="1"/>
      <color rgb="00595959"/>
      <sz val="9"/>
    </font>
    <font>
      <name val="Arial"/>
      <b val="1"/>
      <color rgb="00000000"/>
      <sz val="11"/>
    </font>
    <font>
      <name val="Arial"/>
      <i val="1"/>
      <color rgb="001E6B3C"/>
      <sz val="10"/>
    </font>
    <font>
      <name val="Arial"/>
      <b val="1"/>
      <color rgb="001E6B3C"/>
      <sz val="11"/>
    </font>
    <font>
      <name val="Arial"/>
      <b val="1"/>
      <color rgb="00595959"/>
      <sz val="11"/>
    </font>
    <font>
      <name val="Arial"/>
      <b val="1"/>
      <color rgb="00FFFFFF"/>
      <sz val="13"/>
    </font>
    <font>
      <name val="Arial"/>
      <b val="1"/>
      <color rgb="001E6B3C"/>
      <sz val="13"/>
    </font>
    <font>
      <name val="Arial"/>
      <color rgb="00000000"/>
      <sz val="11"/>
    </font>
    <font>
      <name val="Arial"/>
      <i val="1"/>
      <color rgb="00C0392B"/>
      <sz val="10"/>
    </font>
    <font>
      <name val="Arial"/>
      <i val="1"/>
      <color rgb="00E67E22"/>
      <sz val="10"/>
    </font>
    <font>
      <name val="Arial"/>
      <i val="1"/>
      <color rgb="00595959"/>
      <sz val="10"/>
    </font>
  </fonts>
  <fills count="16">
    <fill>
      <patternFill/>
    </fill>
    <fill>
      <patternFill patternType="gray125"/>
    </fill>
    <fill>
      <patternFill patternType="solid">
        <fgColor rgb="001F3864"/>
      </patternFill>
    </fill>
    <fill>
      <patternFill patternType="solid">
        <fgColor rgb="002E75B6"/>
      </patternFill>
    </fill>
    <fill>
      <patternFill patternType="solid">
        <fgColor rgb="00E8F4F8"/>
      </patternFill>
    </fill>
    <fill>
      <patternFill patternType="solid">
        <fgColor rgb="00FFFFFF"/>
      </patternFill>
    </fill>
    <fill>
      <patternFill patternType="solid">
        <fgColor rgb="00FFF9C4"/>
      </patternFill>
    </fill>
    <fill>
      <patternFill patternType="solid">
        <fgColor rgb="00DCE6F1"/>
      </patternFill>
    </fill>
    <fill>
      <patternFill patternType="solid">
        <fgColor rgb="00D5E8F0"/>
      </patternFill>
    </fill>
    <fill>
      <patternFill patternType="solid">
        <fgColor rgb="001E6B3C"/>
      </patternFill>
    </fill>
    <fill>
      <patternFill patternType="solid">
        <fgColor rgb="00E8F5E9"/>
      </patternFill>
    </fill>
    <fill>
      <patternFill patternType="solid">
        <fgColor rgb="004A1942"/>
      </patternFill>
    </fill>
    <fill>
      <patternFill patternType="solid">
        <fgColor rgb="00FADBD8"/>
      </patternFill>
    </fill>
    <fill>
      <patternFill patternType="solid">
        <fgColor rgb="00595959"/>
      </patternFill>
    </fill>
    <fill>
      <patternFill patternType="solid">
        <fgColor rgb="00E67E22"/>
      </patternFill>
    </fill>
    <fill>
      <patternFill patternType="solid">
        <fgColor rgb="00FAE5D3"/>
      </patternFill>
    </fill>
  </fills>
  <borders count="9">
    <border>
      <left/>
      <right/>
      <top/>
      <bottom/>
      <diagonal/>
    </border>
    <border>
      <left style="thin">
        <color rgb="00CCCCCC"/>
      </left>
      <right style="thin">
        <color rgb="00CCCCCC"/>
      </right>
      <top style="thin">
        <color rgb="00CCCCCC"/>
      </top>
      <bottom style="thin">
        <color rgb="00CCCCCC"/>
      </bottom>
    </border>
    <border>
      <left style="thin">
        <color rgb="002E75B6"/>
      </left>
      <right style="thin">
        <color rgb="002E75B6"/>
      </right>
      <top style="thin">
        <color rgb="002E75B6"/>
      </top>
      <bottom style="thin">
        <color rgb="002E75B6"/>
      </bottom>
    </border>
    <border>
      <left/>
      <right/>
      <top/>
      <bottom/>
    </border>
    <border>
      <left style="medium">
        <color rgb="001F3864"/>
      </left>
      <right style="medium">
        <color rgb="001F3864"/>
      </right>
      <top style="medium">
        <color rgb="001F3864"/>
      </top>
      <bottom style="medium">
        <color rgb="001F3864"/>
      </bottom>
    </border>
    <border>
      <left/>
      <right/>
      <top style="thin">
        <color rgb="00CCCCCC"/>
      </top>
      <bottom/>
      <diagonal/>
    </border>
    <border>
      <left/>
      <right style="thin">
        <color rgb="00CCCCCC"/>
      </right>
      <top style="thin">
        <color rgb="00CCCCCC"/>
      </top>
      <bottom/>
      <diagonal/>
    </border>
    <border>
      <left/>
      <right style="thin">
        <color rgb="00CCCCCC"/>
      </right>
      <top style="thin">
        <color rgb="00CCCCCC"/>
      </top>
      <bottom style="thin">
        <color rgb="00CCCCCC"/>
      </bottom>
      <diagonal/>
    </border>
    <border>
      <left/>
      <right/>
      <top style="thin">
        <color rgb="00CCCCCC"/>
      </top>
      <bottom style="thin">
        <color rgb="00CCCCCC"/>
      </bottom>
      <diagonal/>
    </border>
  </borders>
  <cellStyleXfs count="1">
    <xf numFmtId="0" fontId="0" fillId="0" borderId="0"/>
  </cellStyleXfs>
  <cellXfs count="95">
    <xf numFmtId="0" fontId="0" fillId="0" borderId="0" pivotButton="0" quotePrefix="0" xfId="0"/>
    <xf numFmtId="0" fontId="1" fillId="2" borderId="1" applyAlignment="1" pivotButton="0" quotePrefix="0" xfId="0">
      <alignment horizontal="center" vertical="center"/>
    </xf>
    <xf numFmtId="0" fontId="2" fillId="3" borderId="1" applyAlignment="1" pivotButton="0" quotePrefix="0" xfId="0">
      <alignment horizontal="center" vertical="center"/>
    </xf>
    <xf numFmtId="0" fontId="3" fillId="4" borderId="2" applyAlignment="1" pivotButton="0" quotePrefix="0" xfId="0">
      <alignment horizontal="left" vertical="center" wrapText="1"/>
    </xf>
    <xf numFmtId="0" fontId="4" fillId="2" borderId="1" applyAlignment="1" pivotButton="0" quotePrefix="0" xfId="0">
      <alignment horizontal="center" vertical="center"/>
    </xf>
    <xf numFmtId="0" fontId="4" fillId="2" borderId="1" applyAlignment="1" pivotButton="0" quotePrefix="0" xfId="0">
      <alignment horizontal="left" vertical="center"/>
    </xf>
    <xf numFmtId="0" fontId="5" fillId="4" borderId="1" applyAlignment="1" pivotButton="0" quotePrefix="0" xfId="0">
      <alignment horizontal="center" vertical="center"/>
    </xf>
    <xf numFmtId="0" fontId="6" fillId="4" borderId="1" applyAlignment="1" pivotButton="0" quotePrefix="0" xfId="0">
      <alignment horizontal="left" vertical="center"/>
    </xf>
    <xf numFmtId="0" fontId="7" fillId="4" borderId="1" applyAlignment="1" pivotButton="0" quotePrefix="0" xfId="0">
      <alignment horizontal="left" vertical="center" wrapText="1"/>
    </xf>
    <xf numFmtId="0" fontId="5" fillId="5" borderId="1" applyAlignment="1" pivotButton="0" quotePrefix="0" xfId="0">
      <alignment horizontal="center" vertical="center"/>
    </xf>
    <xf numFmtId="0" fontId="6" fillId="5" borderId="1" applyAlignment="1" pivotButton="0" quotePrefix="0" xfId="0">
      <alignment horizontal="left" vertical="center"/>
    </xf>
    <xf numFmtId="0" fontId="7" fillId="5" borderId="1" applyAlignment="1" pivotButton="0" quotePrefix="0" xfId="0">
      <alignment horizontal="left" vertical="center" wrapText="1"/>
    </xf>
    <xf numFmtId="0" fontId="8" fillId="6" borderId="2" applyAlignment="1" pivotButton="0" quotePrefix="0" xfId="0">
      <alignment horizontal="left" vertical="center" wrapText="1"/>
    </xf>
    <xf numFmtId="0" fontId="9" fillId="2" borderId="1" applyAlignment="1" pivotButton="0" quotePrefix="0" xfId="0">
      <alignment horizontal="left" vertical="center"/>
    </xf>
    <xf numFmtId="0" fontId="10" fillId="3" borderId="1" applyAlignment="1" pivotButton="0" quotePrefix="0" xfId="0">
      <alignment horizontal="center" vertical="center"/>
    </xf>
    <xf numFmtId="0" fontId="11" fillId="4" borderId="1" applyAlignment="1" pivotButton="0" quotePrefix="0" xfId="0">
      <alignment horizontal="left" vertical="center"/>
    </xf>
    <xf numFmtId="164" fontId="12" fillId="6" borderId="2" applyAlignment="1" pivotButton="0" quotePrefix="0" xfId="0">
      <alignment horizontal="center" vertical="center"/>
    </xf>
    <xf numFmtId="0" fontId="13" fillId="4" borderId="1" applyAlignment="1" pivotButton="0" quotePrefix="0" xfId="0">
      <alignment horizontal="left" vertical="center"/>
    </xf>
    <xf numFmtId="0" fontId="7" fillId="4" borderId="1" applyAlignment="1" pivotButton="0" quotePrefix="0" xfId="0">
      <alignment horizontal="left" vertical="center"/>
    </xf>
    <xf numFmtId="0" fontId="11" fillId="5" borderId="1" applyAlignment="1" pivotButton="0" quotePrefix="0" xfId="0">
      <alignment horizontal="left" vertical="center"/>
    </xf>
    <xf numFmtId="0" fontId="13" fillId="5" borderId="1" applyAlignment="1" pivotButton="0" quotePrefix="0" xfId="0">
      <alignment horizontal="left" vertical="center"/>
    </xf>
    <xf numFmtId="0" fontId="7" fillId="5" borderId="1" applyAlignment="1" pivotButton="0" quotePrefix="0" xfId="0">
      <alignment horizontal="left" vertical="center"/>
    </xf>
    <xf numFmtId="164" fontId="14" fillId="7" borderId="1" applyAlignment="1" pivotButton="0" quotePrefix="0" xfId="0">
      <alignment horizontal="center" vertical="center"/>
    </xf>
    <xf numFmtId="0" fontId="14" fillId="8" borderId="1" applyAlignment="1" pivotButton="0" quotePrefix="0" xfId="0">
      <alignment horizontal="left" vertical="center"/>
    </xf>
    <xf numFmtId="164" fontId="14" fillId="8" borderId="1" applyAlignment="1" pivotButton="0" quotePrefix="0" xfId="0">
      <alignment horizontal="center" vertical="center"/>
    </xf>
    <xf numFmtId="0" fontId="0" fillId="5" borderId="3" pivotButton="0" quotePrefix="0" xfId="0"/>
    <xf numFmtId="0" fontId="9" fillId="3" borderId="1" applyAlignment="1" pivotButton="0" quotePrefix="0" xfId="0">
      <alignment horizontal="left" vertical="center"/>
    </xf>
    <xf numFmtId="0" fontId="10" fillId="2" borderId="1" applyAlignment="1" pivotButton="0" quotePrefix="0" xfId="0">
      <alignment horizontal="center" vertical="center"/>
    </xf>
    <xf numFmtId="0" fontId="9" fillId="9" borderId="1" applyAlignment="1" pivotButton="0" quotePrefix="0" xfId="0">
      <alignment horizontal="left" vertical="center"/>
    </xf>
    <xf numFmtId="0" fontId="15" fillId="10" borderId="2" applyAlignment="1" pivotButton="0" quotePrefix="0" xfId="0">
      <alignment horizontal="left" vertical="center" wrapText="1"/>
    </xf>
    <xf numFmtId="165" fontId="12" fillId="6" borderId="2" applyAlignment="1" pivotButton="0" quotePrefix="0" xfId="0">
      <alignment horizontal="center" vertical="center"/>
    </xf>
    <xf numFmtId="0" fontId="16" fillId="10" borderId="1" applyAlignment="1" pivotButton="0" quotePrefix="0" xfId="0">
      <alignment horizontal="left" vertical="center"/>
    </xf>
    <xf numFmtId="164" fontId="14" fillId="10" borderId="1" applyAlignment="1" pivotButton="0" quotePrefix="0" xfId="0">
      <alignment horizontal="center" vertical="center"/>
    </xf>
    <xf numFmtId="0" fontId="9" fillId="11" borderId="1" applyAlignment="1" pivotButton="0" quotePrefix="0" xfId="0">
      <alignment horizontal="left" vertical="center"/>
    </xf>
    <xf numFmtId="1" fontId="12" fillId="6" borderId="2" applyAlignment="1" pivotButton="0" quotePrefix="0" xfId="0">
      <alignment horizontal="center" vertical="center"/>
    </xf>
    <xf numFmtId="2" fontId="17" fillId="7" borderId="1" applyAlignment="1" pivotButton="0" quotePrefix="0" xfId="0">
      <alignment horizontal="center" vertical="center"/>
    </xf>
    <xf numFmtId="166" fontId="14" fillId="8" borderId="1" applyAlignment="1" pivotButton="0" quotePrefix="0" xfId="0">
      <alignment horizontal="center" vertical="center"/>
    </xf>
    <xf numFmtId="0" fontId="18" fillId="2" borderId="4" applyAlignment="1" pivotButton="0" quotePrefix="0" xfId="0">
      <alignment horizontal="center" vertical="center"/>
    </xf>
    <xf numFmtId="0" fontId="13" fillId="8" borderId="1" applyAlignment="1" pivotButton="0" quotePrefix="0" xfId="0">
      <alignment horizontal="left" vertical="center"/>
    </xf>
    <xf numFmtId="0" fontId="0" fillId="0" borderId="7" pivotButton="0" quotePrefix="0" xfId="0"/>
    <xf numFmtId="0" fontId="19" fillId="10" borderId="1" applyAlignment="1" pivotButton="0" quotePrefix="0" xfId="0">
      <alignment horizontal="left" vertical="center"/>
    </xf>
    <xf numFmtId="167" fontId="14" fillId="10" borderId="1" applyAlignment="1" pivotButton="0" quotePrefix="0" xfId="0">
      <alignment horizontal="center" vertical="center"/>
    </xf>
    <xf numFmtId="0" fontId="14" fillId="4" borderId="1" applyAlignment="1" pivotButton="0" quotePrefix="0" xfId="0">
      <alignment horizontal="left" vertical="center"/>
    </xf>
    <xf numFmtId="168" fontId="14" fillId="4" borderId="1" applyAlignment="1" pivotButton="0" quotePrefix="0" xfId="0">
      <alignment horizontal="center" vertical="center"/>
    </xf>
    <xf numFmtId="0" fontId="0" fillId="0" borderId="8" pivotButton="0" quotePrefix="0" xfId="0"/>
    <xf numFmtId="0" fontId="6" fillId="8" borderId="1" applyAlignment="1" pivotButton="0" quotePrefix="0" xfId="0">
      <alignment horizontal="left" vertical="center"/>
    </xf>
    <xf numFmtId="167" fontId="14" fillId="7" borderId="1" applyAlignment="1" pivotButton="0" quotePrefix="0" xfId="0">
      <alignment horizontal="center" vertical="center"/>
    </xf>
    <xf numFmtId="0" fontId="18" fillId="2" borderId="1" applyAlignment="1" pivotButton="0" quotePrefix="0" xfId="0">
      <alignment horizontal="left" vertical="center"/>
    </xf>
    <xf numFmtId="0" fontId="12" fillId="6" borderId="2" applyAlignment="1" pivotButton="0" quotePrefix="0" xfId="0">
      <alignment horizontal="left" vertical="center"/>
    </xf>
    <xf numFmtId="0" fontId="10" fillId="3" borderId="1" applyAlignment="1" pivotButton="0" quotePrefix="0" xfId="0">
      <alignment horizontal="center" vertical="center" wrapText="1"/>
    </xf>
    <xf numFmtId="169" fontId="14" fillId="7" borderId="1" applyAlignment="1" pivotButton="0" quotePrefix="0" xfId="0">
      <alignment horizontal="center" vertical="center"/>
    </xf>
    <xf numFmtId="170" fontId="14" fillId="4" borderId="1" applyAlignment="1" pivotButton="0" quotePrefix="0" xfId="0">
      <alignment horizontal="center" vertical="center"/>
    </xf>
    <xf numFmtId="170" fontId="12" fillId="6" borderId="2" applyAlignment="1" pivotButton="0" quotePrefix="0" xfId="0">
      <alignment horizontal="center" vertical="center"/>
    </xf>
    <xf numFmtId="170" fontId="14" fillId="5" borderId="1" applyAlignment="1" pivotButton="0" quotePrefix="0" xfId="0">
      <alignment horizontal="center" vertical="center"/>
    </xf>
    <xf numFmtId="171" fontId="14" fillId="8" borderId="1" applyAlignment="1" pivotButton="0" quotePrefix="0" xfId="0">
      <alignment horizontal="center" vertical="center"/>
    </xf>
    <xf numFmtId="0" fontId="6" fillId="8" borderId="1" applyAlignment="1" pivotButton="0" quotePrefix="0" xfId="0">
      <alignment horizontal="right" vertical="center"/>
    </xf>
    <xf numFmtId="170" fontId="14" fillId="8" borderId="1" applyAlignment="1" pivotButton="0" quotePrefix="0" xfId="0">
      <alignment horizontal="center" vertical="center"/>
    </xf>
    <xf numFmtId="164" fontId="14" fillId="12" borderId="1" applyAlignment="1" pivotButton="0" quotePrefix="0" xfId="0">
      <alignment horizontal="center" vertical="center"/>
    </xf>
    <xf numFmtId="0" fontId="13" fillId="12" borderId="1" applyAlignment="1" pivotButton="0" quotePrefix="0" xfId="0">
      <alignment horizontal="left" vertical="center"/>
    </xf>
    <xf numFmtId="0" fontId="18" fillId="3" borderId="1" applyAlignment="1" pivotButton="0" quotePrefix="0" xfId="0">
      <alignment horizontal="left" vertical="center"/>
    </xf>
    <xf numFmtId="0" fontId="4" fillId="3" borderId="1" applyAlignment="1" pivotButton="0" quotePrefix="0" xfId="0">
      <alignment horizontal="left" vertical="center"/>
    </xf>
    <xf numFmtId="0" fontId="13" fillId="10" borderId="1" applyAlignment="1" pivotButton="0" quotePrefix="0" xfId="0">
      <alignment horizontal="left" vertical="center"/>
    </xf>
    <xf numFmtId="0" fontId="18" fillId="9" borderId="1" applyAlignment="1" pivotButton="0" quotePrefix="0" xfId="0">
      <alignment horizontal="left" vertical="center"/>
    </xf>
    <xf numFmtId="0" fontId="4" fillId="5" borderId="3" applyAlignment="1" pivotButton="0" quotePrefix="0" xfId="0">
      <alignment horizontal="left" vertical="center"/>
    </xf>
    <xf numFmtId="164" fontId="14" fillId="5" borderId="3" applyAlignment="1" pivotButton="0" quotePrefix="0" xfId="0">
      <alignment horizontal="center" vertical="center"/>
    </xf>
    <xf numFmtId="0" fontId="13" fillId="5" borderId="3" applyAlignment="1" pivotButton="0" quotePrefix="0" xfId="0">
      <alignment horizontal="left" vertical="center"/>
    </xf>
    <xf numFmtId="0" fontId="9" fillId="13" borderId="1" applyAlignment="1" pivotButton="0" quotePrefix="0" xfId="0">
      <alignment horizontal="left" vertical="center"/>
    </xf>
    <xf numFmtId="0" fontId="10" fillId="2" borderId="1" applyAlignment="1" pivotButton="0" quotePrefix="0" xfId="0">
      <alignment horizontal="center" vertical="center" wrapText="1"/>
    </xf>
    <xf numFmtId="3" fontId="11" fillId="4" borderId="1" applyAlignment="1" pivotButton="0" quotePrefix="0" xfId="0">
      <alignment horizontal="center" vertical="center"/>
    </xf>
    <xf numFmtId="172" fontId="11" fillId="4" borderId="1" applyAlignment="1" pivotButton="0" quotePrefix="0" xfId="0">
      <alignment horizontal="center" vertical="center"/>
    </xf>
    <xf numFmtId="172" fontId="20" fillId="4" borderId="1" applyAlignment="1" pivotButton="0" quotePrefix="0" xfId="0">
      <alignment horizontal="center" vertical="center"/>
    </xf>
    <xf numFmtId="3" fontId="11" fillId="5" borderId="1" applyAlignment="1" pivotButton="0" quotePrefix="0" xfId="0">
      <alignment horizontal="center" vertical="center"/>
    </xf>
    <xf numFmtId="172" fontId="11" fillId="5" borderId="1" applyAlignment="1" pivotButton="0" quotePrefix="0" xfId="0">
      <alignment horizontal="center" vertical="center"/>
    </xf>
    <xf numFmtId="172" fontId="20" fillId="5" borderId="1" applyAlignment="1" pivotButton="0" quotePrefix="0" xfId="0">
      <alignment horizontal="center" vertical="center"/>
    </xf>
    <xf numFmtId="0" fontId="20" fillId="4" borderId="1" applyAlignment="1" pivotButton="0" quotePrefix="0" xfId="0">
      <alignment horizontal="left" vertical="center"/>
    </xf>
    <xf numFmtId="173" fontId="14" fillId="4" borderId="1" applyAlignment="1" pivotButton="0" quotePrefix="0" xfId="0">
      <alignment horizontal="center" vertical="center"/>
    </xf>
    <xf numFmtId="0" fontId="14" fillId="4" borderId="1" applyAlignment="1" pivotButton="0" quotePrefix="0" xfId="0">
      <alignment horizontal="center" vertical="center"/>
    </xf>
    <xf numFmtId="0" fontId="20" fillId="5" borderId="1" applyAlignment="1" pivotButton="0" quotePrefix="0" xfId="0">
      <alignment horizontal="left" vertical="center"/>
    </xf>
    <xf numFmtId="173" fontId="14" fillId="5" borderId="1" applyAlignment="1" pivotButton="0" quotePrefix="0" xfId="0">
      <alignment horizontal="center" vertical="center"/>
    </xf>
    <xf numFmtId="0" fontId="14" fillId="5" borderId="1" applyAlignment="1" pivotButton="0" quotePrefix="0" xfId="0">
      <alignment horizontal="center" vertical="center"/>
    </xf>
    <xf numFmtId="0" fontId="21" fillId="12" borderId="2" applyAlignment="1" pivotButton="0" quotePrefix="0" xfId="0">
      <alignment horizontal="left" vertical="center" wrapText="1"/>
    </xf>
    <xf numFmtId="0" fontId="13" fillId="4" borderId="1" applyAlignment="1" pivotButton="0" quotePrefix="0" xfId="0">
      <alignment horizontal="left" vertical="center" wrapText="1"/>
    </xf>
    <xf numFmtId="165" fontId="14" fillId="10" borderId="1" applyAlignment="1" pivotButton="0" quotePrefix="0" xfId="0">
      <alignment horizontal="center" vertical="center"/>
    </xf>
    <xf numFmtId="0" fontId="13" fillId="5" borderId="1" applyAlignment="1" pivotButton="0" quotePrefix="0" xfId="0">
      <alignment horizontal="left" vertical="center" wrapText="1"/>
    </xf>
    <xf numFmtId="174" fontId="14" fillId="10" borderId="1" applyAlignment="1" pivotButton="0" quotePrefix="0" xfId="0">
      <alignment horizontal="center" vertical="center"/>
    </xf>
    <xf numFmtId="175" fontId="14" fillId="10" borderId="1" applyAlignment="1" pivotButton="0" quotePrefix="0" xfId="0">
      <alignment horizontal="center" vertical="center"/>
    </xf>
    <xf numFmtId="0" fontId="9" fillId="14" borderId="1" applyAlignment="1" pivotButton="0" quotePrefix="0" xfId="0">
      <alignment horizontal="left" vertical="center"/>
    </xf>
    <xf numFmtId="0" fontId="22" fillId="15" borderId="2" applyAlignment="1" pivotButton="0" quotePrefix="0" xfId="0">
      <alignment horizontal="left" vertical="center" wrapText="1"/>
    </xf>
    <xf numFmtId="165" fontId="14" fillId="7" borderId="1" applyAlignment="1" pivotButton="0" quotePrefix="0" xfId="0">
      <alignment horizontal="center" vertical="center"/>
    </xf>
    <xf numFmtId="164" fontId="14" fillId="4" borderId="1" applyAlignment="1" pivotButton="0" quotePrefix="0" xfId="0">
      <alignment horizontal="center" vertical="center"/>
    </xf>
    <xf numFmtId="176" fontId="14" fillId="4" borderId="1" applyAlignment="1" pivotButton="0" quotePrefix="0" xfId="0">
      <alignment horizontal="center" vertical="center"/>
    </xf>
    <xf numFmtId="165" fontId="12" fillId="6" borderId="1" applyAlignment="1" pivotButton="0" quotePrefix="0" xfId="0">
      <alignment horizontal="center" vertical="center"/>
    </xf>
    <xf numFmtId="164" fontId="14" fillId="5" borderId="1" applyAlignment="1" pivotButton="0" quotePrefix="0" xfId="0">
      <alignment horizontal="center" vertical="center"/>
    </xf>
    <xf numFmtId="176" fontId="14" fillId="5" borderId="1" applyAlignment="1" pivotButton="0" quotePrefix="0" xfId="0">
      <alignment horizontal="center" vertical="center"/>
    </xf>
    <xf numFmtId="0" fontId="23" fillId="8" borderId="2" applyAlignment="1" pivotButton="0" quotePrefix="0" xfId="0">
      <alignment horizontal="left" vertical="center" wrapText="1"/>
    </xf>
  </cellXfs>
  <cellStyles count="1">
    <cellStyle name="Normal" xfId="0" builtinId="0" hidden="0"/>
  </cellStyles>
  <dxfs count="2">
    <dxf>
      <font>
        <name val="Arial"/>
        <b val="1"/>
        <color rgb="001E6B3C"/>
      </font>
      <fill>
        <patternFill>
          <bgColor rgb="00E8F5E9"/>
        </patternFill>
      </fill>
    </dxf>
    <dxf>
      <font>
        <name val="Arial"/>
        <b val="1"/>
        <color rgb="00C0392B"/>
      </font>
      <fill>
        <patternFill>
          <bgColor rgb="00FADBD8"/>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B1:D12"/>
  <sheetViews>
    <sheetView showGridLines="0" workbookViewId="0">
      <selection activeCell="A1" sqref="A1"/>
    </sheetView>
  </sheetViews>
  <sheetFormatPr baseColWidth="8" defaultRowHeight="15"/>
  <cols>
    <col width="3" customWidth="1" min="1" max="1"/>
    <col width="14" customWidth="1" min="2" max="2"/>
    <col width="40" customWidth="1" min="3" max="3"/>
    <col width="46" customWidth="1" min="4" max="4"/>
    <col width="3" customWidth="1" min="5" max="5"/>
  </cols>
  <sheetData>
    <row r="1" ht="40" customHeight="1">
      <c r="B1" s="1" t="inlineStr">
        <is>
          <t>GD360 · DENTAL-KIT FINANCIERO — MÓDULO 3</t>
        </is>
      </c>
    </row>
    <row r="2" ht="22" customHeight="1">
      <c r="B2" s="2" t="inlineStr">
        <is>
          <t>Costeo TDABC · Matriz de Precios · Punto de Equilibrio · Dashboard KPIs  ·  ACI 2026</t>
        </is>
      </c>
    </row>
    <row r="4" ht="30" customHeight="1">
      <c r="B4" s="3" t="inlineStr">
        <is>
          <t>INSTRUCCIÓN: Completa las pestañas en orden (1→2→3→4). Las celdas en AMARILLO son de ingreso. Las celdas en NEGRO se calculan solas. NO modifiques las fórmulas.</t>
        </is>
      </c>
    </row>
    <row r="6" ht="22" customHeight="1">
      <c r="B6" s="4" t="inlineStr">
        <is>
          <t>Pestaña</t>
        </is>
      </c>
      <c r="C6" s="5" t="inlineStr">
        <is>
          <t>Herramienta</t>
        </is>
      </c>
      <c r="D6" s="5" t="inlineStr">
        <is>
          <t>¿Para qué?</t>
        </is>
      </c>
    </row>
    <row r="7" ht="36" customHeight="1">
      <c r="B7" s="6" t="inlineStr">
        <is>
          <t>1. CCR</t>
        </is>
      </c>
      <c r="C7" s="7" t="inlineStr">
        <is>
          <t>Costo Minuto-Sillón (CCR)</t>
        </is>
      </c>
      <c r="D7" s="8" t="inlineStr">
        <is>
          <t>Calcula cuánto le cuesta a tu clínica mantener el sillón encendido 1 minuto. Base de todo el costeo.</t>
        </is>
      </c>
    </row>
    <row r="8" ht="36" customHeight="1">
      <c r="B8" s="9" t="inlineStr">
        <is>
          <t>2. TDABC</t>
        </is>
      </c>
      <c r="C8" s="10" t="inlineStr">
        <is>
          <t>Costeo TDABC de 3 Procedimientos</t>
        </is>
      </c>
      <c r="D8" s="11" t="inlineStr">
        <is>
          <t>Calcula el costo basal inviolable de cada tratamiento: materiales + tiempo × CCR.</t>
        </is>
      </c>
    </row>
    <row r="9" ht="36" customHeight="1">
      <c r="B9" s="6" t="inlineStr">
        <is>
          <t>3. PRECIOS</t>
        </is>
      </c>
      <c r="C9" s="7" t="inlineStr">
        <is>
          <t>Matriz de Precios de 3 Ejes</t>
        </is>
      </c>
      <c r="D9" s="8" t="inlineStr">
        <is>
          <t>Valida si tu precio actual cubre el costo (Piso), es competitivo (Espejo) y genera margen (Motor).</t>
        </is>
      </c>
    </row>
    <row r="10" ht="36" customHeight="1">
      <c r="B10" s="9" t="inlineStr">
        <is>
          <t>4. BREAK-EVEN</t>
        </is>
      </c>
      <c r="C10" s="10" t="inlineStr">
        <is>
          <t>Punto de Equilibrio Mensual</t>
        </is>
      </c>
      <c r="D10" s="11" t="inlineStr">
        <is>
          <t>Calcula cuántos pacientes o cuánto ingreso necesitas cada mes para no perder dinero.</t>
        </is>
      </c>
    </row>
    <row r="12" ht="30" customHeight="1">
      <c r="B12" s="12" t="inlineStr">
        <is>
          <t>⬤ AMARILLO = celda de ingreso (escribe tus datos)   ⬤ AZUL = resultado calculado   ⬤ VERDE = precio correcto   ⬤ ROJO = precio bajo el costo</t>
        </is>
      </c>
    </row>
  </sheetData>
  <mergeCells count="4">
    <mergeCell ref="B12:D12"/>
    <mergeCell ref="B1:D1"/>
    <mergeCell ref="B2:D2"/>
    <mergeCell ref="B4:D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J47"/>
  <sheetViews>
    <sheetView showGridLines="0" workbookViewId="0">
      <selection activeCell="A1" sqref="A1"/>
    </sheetView>
  </sheetViews>
  <sheetFormatPr baseColWidth="8" defaultRowHeight="15"/>
  <cols>
    <col width="3" customWidth="1" min="1" max="1"/>
    <col width="38" customWidth="1" min="2" max="2"/>
    <col width="20" customWidth="1" min="3" max="3"/>
    <col width="20" customWidth="1" min="4" max="4"/>
    <col width="20" customWidth="1" min="5" max="5"/>
    <col width="3" customWidth="1" min="6" max="6"/>
  </cols>
  <sheetData>
    <row r="1" ht="40" customHeight="1">
      <c r="B1" s="1" t="inlineStr">
        <is>
          <t>COSTO MINUTO-SILLÓN (CCR) — TASA DE COSTO DE CAPACIDAD</t>
        </is>
      </c>
    </row>
    <row r="2" ht="22" customHeight="1">
      <c r="B2" s="2" t="inlineStr">
        <is>
          <t>CCR = (Costos Fijos + Costos Variables + Retorno de Capital) ÷ Capacidad Práctica en Minutos</t>
        </is>
      </c>
    </row>
    <row r="4" ht="30" customHeight="1">
      <c r="B4" s="3" t="inlineStr">
        <is>
          <t>INSTRUCCIÓN: Ingresa tus costos mensuales reales en las celdas AMARILLAS. Si no tienes un dato exacto, usa una estimación honesta. NO dejes celdas en cero si el costo existe en tu clínica.</t>
        </is>
      </c>
    </row>
    <row r="6" ht="26" customHeight="1">
      <c r="B6" s="13" t="inlineStr">
        <is>
          <t xml:space="preserve">  A. COSTOS FIJOS MENSUALES (CF)</t>
        </is>
      </c>
    </row>
    <row r="7" ht="22" customHeight="1">
      <c r="B7" s="14" t="inlineStr">
        <is>
          <t>Concepto</t>
        </is>
      </c>
      <c r="C7" s="14" t="inlineStr">
        <is>
          <t>Monto mensual (B/.)</t>
        </is>
      </c>
      <c r="D7" s="14" t="inlineStr">
        <is>
          <t>Nota de cálculo</t>
        </is>
      </c>
      <c r="E7" s="14" t="inlineStr">
        <is>
          <t>Fuente</t>
        </is>
      </c>
    </row>
    <row r="8" ht="24" customHeight="1">
      <c r="B8" s="15" t="inlineStr">
        <is>
          <t>Alquiler / arrendamiento mensual</t>
        </is>
      </c>
      <c r="C8" s="16" t="n">
        <v>0</v>
      </c>
      <c r="D8" s="17" t="inlineStr">
        <is>
          <t>Valor del contrato de arrendamiento</t>
        </is>
      </c>
      <c r="E8" s="18" t="inlineStr">
        <is>
          <t>Contrato</t>
        </is>
      </c>
    </row>
    <row r="9" ht="24" customHeight="1">
      <c r="B9" s="19" t="inlineStr">
        <is>
          <t>Salario base asistente(s)</t>
        </is>
      </c>
      <c r="C9" s="16" t="n">
        <v>0</v>
      </c>
      <c r="D9" s="20" t="inlineStr">
        <is>
          <t>Salario bruto mensual total</t>
        </is>
      </c>
      <c r="E9" s="21" t="inlineStr">
        <is>
          <t>Planilla</t>
        </is>
      </c>
    </row>
    <row r="10" ht="24" customHeight="1">
      <c r="B10" s="15" t="inlineStr">
        <is>
          <t>Salario base recepcionista</t>
        </is>
      </c>
      <c r="C10" s="16" t="n">
        <v>0</v>
      </c>
      <c r="D10" s="17" t="inlineStr">
        <is>
          <t>Si no tiene, dejar en 0</t>
        </is>
      </c>
      <c r="E10" s="18" t="inlineStr">
        <is>
          <t>Planilla</t>
        </is>
      </c>
    </row>
    <row r="11" ht="24" customHeight="1">
      <c r="B11" s="19" t="inlineStr">
        <is>
          <t>CSS patronal total (12.25% sobre planilla)</t>
        </is>
      </c>
      <c r="C11" s="22">
        <f>IFERROR((C9+C10)*0.1225,"")</f>
        <v/>
      </c>
      <c r="D11" s="20" t="inlineStr">
        <is>
          <t>Se calcula automático si ingresas C9 y C10</t>
        </is>
      </c>
      <c r="E11" s="21" t="inlineStr">
        <is>
          <t>CSS</t>
        </is>
      </c>
    </row>
    <row r="12" ht="24" customHeight="1">
      <c r="B12" s="15" t="inlineStr">
        <is>
          <t>Seguro educativo patronal (1.50%)</t>
        </is>
      </c>
      <c r="C12" s="22">
        <f>IFERROR((C9+C10)*0.015,"")</f>
        <v/>
      </c>
      <c r="D12" s="17" t="inlineStr">
        <is>
          <t>Se calcula automático</t>
        </is>
      </c>
      <c r="E12" s="18" t="inlineStr">
        <is>
          <t>Ley 52/2005</t>
        </is>
      </c>
    </row>
    <row r="13" ht="24" customHeight="1">
      <c r="B13" s="19" t="inlineStr">
        <is>
          <t>Seguro de responsabilidad civil / médico</t>
        </is>
      </c>
      <c r="C13" s="16" t="n">
        <v>0</v>
      </c>
      <c r="D13" s="20" t="inlineStr">
        <is>
          <t>Prima mensual del seguro profesional</t>
        </is>
      </c>
      <c r="E13" s="21" t="inlineStr">
        <is>
          <t>Póliza</t>
        </is>
      </c>
    </row>
    <row r="14" ht="24" customHeight="1">
      <c r="B14" s="15" t="inlineStr">
        <is>
          <t>Licencias de software (ERP, historia clínica)</t>
        </is>
      </c>
      <c r="C14" s="16" t="n">
        <v>0</v>
      </c>
      <c r="D14" s="17" t="inlineStr">
        <is>
          <t>Total mensual de suscripciones</t>
        </is>
      </c>
      <c r="E14" s="18" t="inlineStr">
        <is>
          <t>Facturas</t>
        </is>
      </c>
    </row>
    <row r="15" ht="24" customHeight="1">
      <c r="B15" s="19" t="inlineStr">
        <is>
          <t>Depreciación unidad dental principal</t>
        </is>
      </c>
      <c r="C15" s="22">
        <f>IFERROR(C32/60,0)</f>
        <v/>
      </c>
      <c r="D15" s="20">
        <f> Valor del equipo ÷ 60 meses (5 años)</f>
        <v/>
      </c>
      <c r="E15" s="21" t="inlineStr">
        <is>
          <t>Activo fijo</t>
        </is>
      </c>
    </row>
    <row r="16" ht="24" customHeight="1">
      <c r="B16" s="15" t="inlineStr">
        <is>
          <t>Depreciación otros equipos mayores</t>
        </is>
      </c>
      <c r="C16" s="22">
        <f>IFERROR(C33/60,0)</f>
        <v/>
      </c>
      <c r="D16" s="17" t="inlineStr">
        <is>
          <t>Rayos X, autoclave, compresor</t>
        </is>
      </c>
      <c r="E16" s="18" t="inlineStr">
        <is>
          <t>Activo fijo</t>
        </is>
      </c>
    </row>
    <row r="17" ht="24" customHeight="1">
      <c r="B17" s="19" t="inlineStr">
        <is>
          <t>Otros costos fijos</t>
        </is>
      </c>
      <c r="C17" s="16" t="n">
        <v>0</v>
      </c>
      <c r="D17" s="20" t="inlineStr">
        <is>
          <t>Mantenimiento, servicios generales fijos</t>
        </is>
      </c>
      <c r="E17" s="21" t="inlineStr"/>
    </row>
    <row r="18" ht="26" customHeight="1">
      <c r="B18" s="23" t="inlineStr">
        <is>
          <t>TOTAL COSTOS FIJOS MENSUALES (CF)</t>
        </is>
      </c>
      <c r="C18" s="24">
        <f>SUM(C8:C17)</f>
        <v/>
      </c>
    </row>
    <row r="19" ht="8" customHeight="1">
      <c r="A19" s="25" t="n"/>
      <c r="B19" s="25" t="n"/>
      <c r="C19" s="25" t="n"/>
      <c r="D19" s="25" t="n"/>
      <c r="E19" s="25" t="n"/>
      <c r="F19" s="25" t="n"/>
      <c r="G19" s="25" t="n"/>
      <c r="H19" s="25" t="n"/>
      <c r="I19" s="25" t="n"/>
      <c r="J19" s="25" t="n"/>
    </row>
    <row r="20" ht="26" customHeight="1">
      <c r="B20" s="26" t="inlineStr">
        <is>
          <t xml:space="preserve">  B. COSTOS VARIABLES ESTRUCTURALES (CV) — No imputables por paciente</t>
        </is>
      </c>
    </row>
    <row r="21" ht="22" customHeight="1">
      <c r="B21" s="27" t="inlineStr">
        <is>
          <t>Concepto</t>
        </is>
      </c>
      <c r="C21" s="27" t="inlineStr">
        <is>
          <t>Monto mensual (B/.)</t>
        </is>
      </c>
      <c r="D21" s="27" t="inlineStr">
        <is>
          <t>Nota de cálculo</t>
        </is>
      </c>
      <c r="E21" s="27" t="inlineStr">
        <is>
          <t>Fuente</t>
        </is>
      </c>
    </row>
    <row r="22" ht="24" customHeight="1">
      <c r="B22" s="15" t="inlineStr">
        <is>
          <t>Materiales de bioseguridad no imputables (guantes generales, mascarillas base)</t>
        </is>
      </c>
      <c r="C22" s="16" t="n">
        <v>0</v>
      </c>
      <c r="D22" s="17" t="inlineStr">
        <is>
          <t>Costo mensual total de bioseguridad consumida</t>
        </is>
      </c>
    </row>
    <row r="23" ht="24" customHeight="1">
      <c r="B23" s="19" t="inlineStr">
        <is>
          <t>Electricidad de equipos neumáticos y compresor</t>
        </is>
      </c>
      <c r="C23" s="16" t="n">
        <v>0</v>
      </c>
      <c r="D23" s="20" t="inlineStr">
        <is>
          <t>~$0.21/hora según estudios U. Cuenca</t>
        </is>
      </c>
    </row>
    <row r="24" ht="24" customHeight="1">
      <c r="B24" s="15" t="inlineStr">
        <is>
          <t>Agua (uso en esterilización y lavado clínico)</t>
        </is>
      </c>
      <c r="C24" s="16" t="n">
        <v>0</v>
      </c>
      <c r="D24" s="17" t="inlineStr">
        <is>
          <t>Porción dental de la factura de agua</t>
        </is>
      </c>
    </row>
    <row r="25" ht="24" customHeight="1">
      <c r="B25" s="19" t="inlineStr">
        <is>
          <t>Gasoducto / combustible equipos de calor</t>
        </is>
      </c>
      <c r="C25" s="16" t="n">
        <v>0</v>
      </c>
      <c r="D25" s="20" t="inlineStr">
        <is>
          <t>Si aplica — dejar en 0 si no</t>
        </is>
      </c>
    </row>
    <row r="26" ht="26" customHeight="1">
      <c r="B26" s="23" t="inlineStr">
        <is>
          <t>TOTAL COSTOS VARIABLES ESTRUCTURALES (CV)</t>
        </is>
      </c>
      <c r="C26" s="24">
        <f>SUM(C22:C25)</f>
        <v/>
      </c>
    </row>
    <row r="27" ht="8" customHeight="1">
      <c r="A27" s="25" t="n"/>
      <c r="B27" s="25" t="n"/>
      <c r="C27" s="25" t="n"/>
      <c r="D27" s="25" t="n"/>
      <c r="E27" s="25" t="n"/>
      <c r="F27" s="25" t="n"/>
      <c r="G27" s="25" t="n"/>
      <c r="H27" s="25" t="n"/>
      <c r="I27" s="25" t="n"/>
      <c r="J27" s="25" t="n"/>
    </row>
    <row r="28" ht="26" customHeight="1">
      <c r="B28" s="28" t="inlineStr">
        <is>
          <t xml:space="preserve">  C. RETORNO DE CAPITAL (RC) — Costo de oportunidad del capital invertido</t>
        </is>
      </c>
    </row>
    <row r="29" ht="30" customHeight="1">
      <c r="B29" s="29" t="inlineStr">
        <is>
          <t>El RC representa lo que ganaría tu inversión si estuviera en una cuenta libre de riesgo. Incluirlo en el costo es la práctica correcta según el modelo TDABC de Kaplan &amp; Anderson.</t>
        </is>
      </c>
    </row>
    <row r="30" ht="24" customHeight="1">
      <c r="B30" s="7" t="inlineStr">
        <is>
          <t>Inversión total en la clínica (equipos + remodelación + activos)</t>
        </is>
      </c>
      <c r="C30" s="16" t="n">
        <v>80000</v>
      </c>
      <c r="D30" s="17" t="inlineStr">
        <is>
          <t>Valor total de lo invertido hasta hoy</t>
        </is>
      </c>
      <c r="E30" s="18" t="inlineStr">
        <is>
          <t>Estimación del propietario</t>
        </is>
      </c>
    </row>
    <row r="31" ht="24" customHeight="1">
      <c r="B31" s="10" t="inlineStr">
        <is>
          <t>Tasa de retorno anual asumida</t>
        </is>
      </c>
      <c r="C31" s="30" t="n">
        <v>0.1</v>
      </c>
      <c r="D31" s="20" t="inlineStr">
        <is>
          <t>Referencia: 8%-12% (Dental Economics 2025)</t>
        </is>
      </c>
    </row>
    <row r="32" ht="24" customHeight="1">
      <c r="B32" s="7" t="inlineStr">
        <is>
          <t>Valor unidad dental principal (para cálculo depreciación en CF)</t>
        </is>
      </c>
      <c r="C32" s="16" t="n">
        <v>20000</v>
      </c>
      <c r="D32" s="17" t="inlineStr">
        <is>
          <t>Este valor alimenta la fórmula de depreciación en la sección A</t>
        </is>
      </c>
    </row>
    <row r="33" ht="24" customHeight="1">
      <c r="B33" s="10" t="inlineStr">
        <is>
          <t>Valor otros equipos mayores (para depreciación)</t>
        </is>
      </c>
      <c r="C33" s="16" t="n">
        <v>5000</v>
      </c>
    </row>
    <row r="34" ht="26" customHeight="1">
      <c r="B34" s="31" t="inlineStr">
        <is>
          <t>RETORNO DE CAPITAL MENSUAL (RC = inversión × tasa ÷ 12)</t>
        </is>
      </c>
      <c r="C34" s="32">
        <f>IFERROR(C30*C31/12,0)</f>
        <v/>
      </c>
    </row>
    <row r="35" ht="8" customHeight="1">
      <c r="A35" s="25" t="n"/>
      <c r="B35" s="25" t="n"/>
      <c r="C35" s="25" t="n"/>
      <c r="D35" s="25" t="n"/>
      <c r="E35" s="25" t="n"/>
      <c r="F35" s="25" t="n"/>
      <c r="G35" s="25" t="n"/>
      <c r="H35" s="25" t="n"/>
      <c r="I35" s="25" t="n"/>
      <c r="J35" s="25" t="n"/>
    </row>
    <row r="36" ht="26" customHeight="1">
      <c r="B36" s="33" t="inlineStr">
        <is>
          <t xml:space="preserve">  D. CAPACIDAD PRÁCTICA MENSUAL (Factor Kaplan 0.80)</t>
        </is>
      </c>
    </row>
    <row r="37" ht="30" customHeight="1">
      <c r="B37" s="3" t="inlineStr">
        <is>
          <t>El factor 0.80 de Kaplan asume que el 20% del tiempo se pierde en transiciones, descansos e imprevistos operativos. Es el estándar académico del modelo TDABC.</t>
        </is>
      </c>
    </row>
    <row r="38" ht="24" customHeight="1">
      <c r="B38" s="15" t="inlineStr">
        <is>
          <t>Días de consulta por mes</t>
        </is>
      </c>
      <c r="C38" s="34" t="n">
        <v>22</v>
      </c>
      <c r="D38" s="17" t="inlineStr">
        <is>
          <t>Promedio de días que abres el consultorio</t>
        </is>
      </c>
    </row>
    <row r="39" ht="24" customHeight="1">
      <c r="B39" s="19" t="inlineStr">
        <is>
          <t>Horas de consulta por día</t>
        </is>
      </c>
      <c r="C39" s="34" t="n">
        <v>8</v>
      </c>
      <c r="D39" s="20" t="inlineStr">
        <is>
          <t>Horas activas con paciente (no incluye admin)</t>
        </is>
      </c>
    </row>
    <row r="40" ht="24" customHeight="1">
      <c r="B40" s="7" t="inlineStr">
        <is>
          <t>Factor Kaplan (eficiencia práctica)</t>
        </is>
      </c>
      <c r="C40" s="35" t="n">
        <v>0.8</v>
      </c>
      <c r="D40" s="17" t="inlineStr">
        <is>
          <t>NO modificar — estándar académico</t>
        </is>
      </c>
    </row>
    <row r="41" ht="26" customHeight="1">
      <c r="B41" s="23" t="inlineStr">
        <is>
          <t>CAPACIDAD PRÁCTICA TOTAL EN MINUTOS / MES</t>
        </is>
      </c>
      <c r="C41" s="36">
        <f>IFERROR(C38*C39*60*C40,0)</f>
        <v/>
      </c>
    </row>
    <row r="42" ht="8" customHeight="1">
      <c r="A42" s="25" t="n"/>
      <c r="B42" s="25" t="n"/>
      <c r="C42" s="25" t="n"/>
      <c r="D42" s="25" t="n"/>
      <c r="E42" s="25" t="n"/>
      <c r="F42" s="25" t="n"/>
      <c r="G42" s="25" t="n"/>
      <c r="H42" s="25" t="n"/>
      <c r="I42" s="25" t="n"/>
      <c r="J42" s="25" t="n"/>
    </row>
    <row r="43" ht="32" customHeight="1">
      <c r="B43" s="37" t="inlineStr">
        <is>
          <t>⬛  RESULTADO: COSTO MINUTO-SILLÓN (CCR)  ·  Este número alimenta todos los cálculos TDABC</t>
        </is>
      </c>
    </row>
    <row r="44" ht="26" customHeight="1">
      <c r="B44" s="23" t="inlineStr">
        <is>
          <t>TOTAL COSTOS MENSUALES (CF + CV + RC)</t>
        </is>
      </c>
      <c r="C44" s="24">
        <f>IFERROR(C18+C26+C34,0)</f>
        <v/>
      </c>
      <c r="D44" s="38">
        <f> Costos Fijos + Variables estructurales + Retorno de Capital</f>
        <v/>
      </c>
      <c r="E44" s="39" t="n"/>
    </row>
    <row r="45" ht="34" customHeight="1">
      <c r="B45" s="40" t="inlineStr">
        <is>
          <t>CCR — COSTO POR MINUTO (B/.)</t>
        </is>
      </c>
      <c r="C45" s="41">
        <f>IFERROR(C44/C41,0)</f>
        <v/>
      </c>
    </row>
    <row r="46" ht="26" customHeight="1">
      <c r="B46" s="42" t="inlineStr">
        <is>
          <t>CCR — COSTO POR HORA (B/.)</t>
        </is>
      </c>
      <c r="C46" s="43">
        <f>IFERROR(C45*60,0)</f>
        <v/>
      </c>
    </row>
    <row r="47" ht="18" customHeight="1">
      <c r="B47" s="20" t="inlineStr">
        <is>
          <t>Referencia benchmark: CCR saludable en CA = B/.0.05 – B/.0.13 /min ($3.06–$7.57/hora) · Fuente: Universidad de Cuenca</t>
        </is>
      </c>
      <c r="C47" s="44" t="n"/>
      <c r="D47" s="44" t="n"/>
      <c r="E47" s="39" t="n"/>
    </row>
  </sheetData>
  <mergeCells count="13">
    <mergeCell ref="B1:E1"/>
    <mergeCell ref="B18"/>
    <mergeCell ref="B4:E4"/>
    <mergeCell ref="B43:E43"/>
    <mergeCell ref="B37:E37"/>
    <mergeCell ref="B6:E6"/>
    <mergeCell ref="B29:E29"/>
    <mergeCell ref="B47:E47"/>
    <mergeCell ref="B2:E2"/>
    <mergeCell ref="B20:E20"/>
    <mergeCell ref="B28:E28"/>
    <mergeCell ref="D44:E44"/>
    <mergeCell ref="B36:E3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53"/>
  <sheetViews>
    <sheetView showGridLines="0" workbookViewId="0">
      <selection activeCell="A1" sqref="A1"/>
    </sheetView>
  </sheetViews>
  <sheetFormatPr baseColWidth="8" defaultRowHeight="15"/>
  <cols>
    <col width="3" customWidth="1" min="1" max="1"/>
    <col width="30" customWidth="1" min="2" max="2"/>
    <col width="16" customWidth="1" min="3" max="3"/>
    <col width="16" customWidth="1" min="4" max="4"/>
    <col width="16" customWidth="1" min="5" max="5"/>
    <col width="16" customWidth="1" min="6" max="6"/>
    <col width="16" customWidth="1" min="7" max="7"/>
    <col width="3" customWidth="1" min="8" max="8"/>
  </cols>
  <sheetData>
    <row r="1" ht="40" customHeight="1">
      <c r="B1" s="1" t="inlineStr">
        <is>
          <t>COSTEO TDABC — COSTO BASAL DE TUS 3 PROCEDIMIENTOS PRINCIPALES</t>
        </is>
      </c>
    </row>
    <row r="2" ht="22" customHeight="1">
      <c r="B2" s="2" t="inlineStr">
        <is>
          <t>Costo = Materiales Directos + (Tiempo total del procedimiento × CCR)  ·  Fuente: Kaplan &amp; Anderson</t>
        </is>
      </c>
    </row>
    <row r="4" ht="30" customHeight="1">
      <c r="B4" s="3" t="inlineStr">
        <is>
          <t>INSTRUCCIÓN: Ingresa el nombre de tus 3 procedimientos más frecuentes y los datos en AMARILLO. El CCR se importa automáticamente de la Pestaña 1. Este es el PISO INVIOLABLE: si cobras menos, cada tratamiento genera pérdida.</t>
        </is>
      </c>
    </row>
    <row r="6" ht="22" customHeight="1">
      <c r="B6" s="45" t="inlineStr">
        <is>
          <t>CCR importado de Pestaña 1 (B/./min)</t>
        </is>
      </c>
      <c r="C6" s="46">
        <f>'1. CCR'!C45</f>
        <v/>
      </c>
      <c r="D6" s="38" t="inlineStr">
        <is>
          <t>Este valor se actualiza automáticamente cuando modificas la Pestaña 1</t>
        </is>
      </c>
    </row>
    <row r="7" ht="8" customHeight="1">
      <c r="A7" s="25" t="n"/>
      <c r="B7" s="25" t="n"/>
      <c r="C7" s="25" t="n"/>
      <c r="D7" s="25" t="n"/>
      <c r="E7" s="25" t="n"/>
      <c r="F7" s="25" t="n"/>
      <c r="G7" s="25" t="n"/>
      <c r="H7" s="25" t="n"/>
      <c r="I7" s="25" t="n"/>
      <c r="J7" s="25" t="n"/>
    </row>
    <row r="8" ht="28" customHeight="1">
      <c r="B8" s="47" t="inlineStr">
        <is>
          <t>PROCEDIMIENTO 1</t>
        </is>
      </c>
    </row>
    <row r="9" ht="22" customHeight="1">
      <c r="B9" s="45" t="inlineStr">
        <is>
          <t>Nombre del procedimiento:</t>
        </is>
      </c>
      <c r="C9" s="48" t="inlineStr">
        <is>
          <t>Resina compuesta simple (1 superficie)</t>
        </is>
      </c>
    </row>
    <row r="10" ht="36" customHeight="1">
      <c r="B10" s="49" t="inlineStr">
        <is>
          <t>Fase del Procedimiento</t>
        </is>
      </c>
      <c r="C10" s="49" t="inlineStr">
        <is>
          <t>Tiempo (min)</t>
        </is>
      </c>
      <c r="D10" s="49" t="inlineStr">
        <is>
          <t>CCR (B/./min)</t>
        </is>
      </c>
      <c r="E10" s="49" t="inlineStr">
        <is>
          <t>Costo de Tiempo</t>
        </is>
      </c>
      <c r="F10" s="49" t="inlineStr">
        <is>
          <t>Materiales Directos (B/.)</t>
        </is>
      </c>
      <c r="G10" s="49" t="inlineStr">
        <is>
          <t>Costo Total Fase</t>
        </is>
      </c>
    </row>
    <row r="11" ht="22" customHeight="1">
      <c r="B11" s="15" t="inlineStr">
        <is>
          <t>Recepción administrativa / Registro</t>
        </is>
      </c>
      <c r="C11" s="34" t="n">
        <v>5</v>
      </c>
      <c r="D11" s="50">
        <f>'1. CCR'!C45</f>
        <v/>
      </c>
      <c r="E11" s="51">
        <f>IFERROR(C11*D11,0)</f>
        <v/>
      </c>
      <c r="F11" s="52" t="n">
        <v>0</v>
      </c>
      <c r="G11" s="51">
        <f>IFERROR(E11+F11,0)</f>
        <v/>
      </c>
    </row>
    <row r="12" ht="22" customHeight="1">
      <c r="B12" s="19" t="inlineStr">
        <is>
          <t>Preparación del gabinete (asistente)</t>
        </is>
      </c>
      <c r="C12" s="34" t="n">
        <v>10</v>
      </c>
      <c r="D12" s="50">
        <f>'1. CCR'!C45</f>
        <v/>
      </c>
      <c r="E12" s="53">
        <f>IFERROR(C12*D12,0)</f>
        <v/>
      </c>
      <c r="F12" s="52" t="n">
        <v>0</v>
      </c>
      <c r="G12" s="53">
        <f>IFERROR(E12+F12,0)</f>
        <v/>
      </c>
    </row>
    <row r="13" ht="22" customHeight="1">
      <c r="B13" s="15" t="inlineStr">
        <is>
          <t>Anestesia / Preparación clínica</t>
        </is>
      </c>
      <c r="C13" s="34" t="n">
        <v>5</v>
      </c>
      <c r="D13" s="50">
        <f>'1. CCR'!C45</f>
        <v/>
      </c>
      <c r="E13" s="51">
        <f>IFERROR(C13*D13,0)</f>
        <v/>
      </c>
      <c r="F13" s="52" t="n">
        <v>3.5</v>
      </c>
      <c r="G13" s="51">
        <f>IFERROR(E13+F13,0)</f>
        <v/>
      </c>
    </row>
    <row r="14" ht="22" customHeight="1">
      <c r="B14" s="19" t="inlineStr">
        <is>
          <t>Procedimiento clínico principal</t>
        </is>
      </c>
      <c r="C14" s="34" t="n">
        <v>25</v>
      </c>
      <c r="D14" s="50">
        <f>'1. CCR'!C45</f>
        <v/>
      </c>
      <c r="E14" s="53">
        <f>IFERROR(C14*D14,0)</f>
        <v/>
      </c>
      <c r="F14" s="52" t="n">
        <v>8</v>
      </c>
      <c r="G14" s="53">
        <f>IFERROR(E14+F14,0)</f>
        <v/>
      </c>
    </row>
    <row r="15" ht="22" customHeight="1">
      <c r="B15" s="15" t="inlineStr">
        <is>
          <t>Finalización / Rotación del sillón</t>
        </is>
      </c>
      <c r="C15" s="34" t="n">
        <v>5</v>
      </c>
      <c r="D15" s="50">
        <f>'1. CCR'!C45</f>
        <v/>
      </c>
      <c r="E15" s="51">
        <f>IFERROR(C15*D15,0)</f>
        <v/>
      </c>
      <c r="F15" s="52" t="n">
        <v>0</v>
      </c>
      <c r="G15" s="51">
        <f>IFERROR(E15+F15,0)</f>
        <v/>
      </c>
    </row>
    <row r="16">
      <c r="B16" s="45" t="inlineStr">
        <is>
          <t>TIEMPO TOTAL DEL PROCEDIMIENTO</t>
        </is>
      </c>
      <c r="C16" s="54">
        <f>SUM(C11:C15)</f>
        <v/>
      </c>
      <c r="D16" s="55" t="inlineStr">
        <is>
          <t>TOTAL MATERIALES DIRECTOS</t>
        </is>
      </c>
      <c r="E16" s="56">
        <f>SUM(F11:F15)</f>
        <v/>
      </c>
    </row>
    <row r="17" ht="28" customHeight="1">
      <c r="B17" s="5" t="inlineStr">
        <is>
          <t>🔴  COSTO BASAL INVIOLABLE — PROC. 1 (si cobras menos, pierdes dinero)</t>
        </is>
      </c>
      <c r="E17" s="57">
        <f>IFERROR(SUM(G11:G15),0)</f>
        <v/>
      </c>
      <c r="F17" s="58" t="inlineStr">
        <is>
          <t>← Este valor pasa automáticamente a la Pestaña 3</t>
        </is>
      </c>
    </row>
    <row r="18" ht="8" customHeight="1">
      <c r="A18" s="25" t="n"/>
      <c r="B18" s="25" t="n"/>
      <c r="C18" s="25" t="n"/>
      <c r="D18" s="25" t="n"/>
      <c r="E18" s="25" t="n"/>
      <c r="F18" s="25" t="n"/>
      <c r="G18" s="25" t="n"/>
      <c r="H18" s="25" t="n"/>
      <c r="I18" s="25" t="n"/>
      <c r="J18" s="25" t="n"/>
    </row>
    <row r="26" ht="28" customHeight="1">
      <c r="B26" s="59" t="inlineStr">
        <is>
          <t>PROCEDIMIENTO 2</t>
        </is>
      </c>
    </row>
    <row r="27" ht="22" customHeight="1">
      <c r="B27" s="45" t="inlineStr">
        <is>
          <t>Nombre del procedimiento:</t>
        </is>
      </c>
      <c r="C27" s="48" t="inlineStr">
        <is>
          <t>Extracción simple</t>
        </is>
      </c>
    </row>
    <row r="28" ht="36" customHeight="1">
      <c r="B28" s="49" t="inlineStr">
        <is>
          <t>Fase del Procedimiento</t>
        </is>
      </c>
      <c r="C28" s="49" t="inlineStr">
        <is>
          <t>Tiempo (min)</t>
        </is>
      </c>
      <c r="D28" s="49" t="inlineStr">
        <is>
          <t>CCR (B/./min)</t>
        </is>
      </c>
      <c r="E28" s="49" t="inlineStr">
        <is>
          <t>Costo de Tiempo</t>
        </is>
      </c>
      <c r="F28" s="49" t="inlineStr">
        <is>
          <t>Materiales Directos (B/.)</t>
        </is>
      </c>
      <c r="G28" s="49" t="inlineStr">
        <is>
          <t>Costo Total Fase</t>
        </is>
      </c>
    </row>
    <row r="29" ht="22" customHeight="1">
      <c r="B29" s="15" t="inlineStr">
        <is>
          <t>Recepción administrativa / Registro</t>
        </is>
      </c>
      <c r="C29" s="34" t="n">
        <v>5</v>
      </c>
      <c r="D29" s="50">
        <f>'1. CCR'!C45</f>
        <v/>
      </c>
      <c r="E29" s="51">
        <f>IFERROR(C29*D29,0)</f>
        <v/>
      </c>
      <c r="F29" s="52" t="n">
        <v>0</v>
      </c>
      <c r="G29" s="51">
        <f>IFERROR(E29+F29,0)</f>
        <v/>
      </c>
    </row>
    <row r="30" ht="22" customHeight="1">
      <c r="B30" s="19" t="inlineStr">
        <is>
          <t>Preparación del gabinete (asistente)</t>
        </is>
      </c>
      <c r="C30" s="34" t="n">
        <v>8</v>
      </c>
      <c r="D30" s="50">
        <f>'1. CCR'!C45</f>
        <v/>
      </c>
      <c r="E30" s="53">
        <f>IFERROR(C30*D30,0)</f>
        <v/>
      </c>
      <c r="F30" s="52" t="n">
        <v>0</v>
      </c>
      <c r="G30" s="53">
        <f>IFERROR(E30+F30,0)</f>
        <v/>
      </c>
    </row>
    <row r="31" ht="22" customHeight="1">
      <c r="B31" s="15" t="inlineStr">
        <is>
          <t>Anestesia / Preparación clínica</t>
        </is>
      </c>
      <c r="C31" s="34" t="n">
        <v>3</v>
      </c>
      <c r="D31" s="50">
        <f>'1. CCR'!C45</f>
        <v/>
      </c>
      <c r="E31" s="51">
        <f>IFERROR(C31*D31,0)</f>
        <v/>
      </c>
      <c r="F31" s="52" t="n">
        <v>2</v>
      </c>
      <c r="G31" s="51">
        <f>IFERROR(E31+F31,0)</f>
        <v/>
      </c>
    </row>
    <row r="32" ht="22" customHeight="1">
      <c r="B32" s="19" t="inlineStr">
        <is>
          <t>Procedimiento clínico principal</t>
        </is>
      </c>
      <c r="C32" s="34" t="n">
        <v>20</v>
      </c>
      <c r="D32" s="50">
        <f>'1. CCR'!C45</f>
        <v/>
      </c>
      <c r="E32" s="53">
        <f>IFERROR(C32*D32,0)</f>
        <v/>
      </c>
      <c r="F32" s="52" t="n">
        <v>1</v>
      </c>
      <c r="G32" s="53">
        <f>IFERROR(E32+F32,0)</f>
        <v/>
      </c>
    </row>
    <row r="33" ht="22" customHeight="1">
      <c r="B33" s="15" t="inlineStr">
        <is>
          <t>Finalización / Rotación del sillón</t>
        </is>
      </c>
      <c r="C33" s="34" t="n">
        <v>5</v>
      </c>
      <c r="D33" s="50">
        <f>'1. CCR'!C45</f>
        <v/>
      </c>
      <c r="E33" s="51">
        <f>IFERROR(C33*D33,0)</f>
        <v/>
      </c>
      <c r="F33" s="52" t="n">
        <v>0</v>
      </c>
      <c r="G33" s="51">
        <f>IFERROR(E33+F33,0)</f>
        <v/>
      </c>
    </row>
    <row r="34">
      <c r="B34" s="45" t="inlineStr">
        <is>
          <t>TIEMPO TOTAL DEL PROCEDIMIENTO</t>
        </is>
      </c>
      <c r="C34" s="54">
        <f>SUM(C29:C33)</f>
        <v/>
      </c>
      <c r="D34" s="55" t="inlineStr">
        <is>
          <t>TOTAL MATERIALES DIRECTOS</t>
        </is>
      </c>
      <c r="E34" s="56">
        <f>SUM(F29:F33)</f>
        <v/>
      </c>
    </row>
    <row r="35" ht="28" customHeight="1">
      <c r="B35" s="60" t="inlineStr">
        <is>
          <t>🔴  COSTO BASAL INVIOLABLE — PROC. 2 (si cobras menos, pierdes dinero)</t>
        </is>
      </c>
      <c r="E35" s="32">
        <f>IFERROR(SUM(G29:G33),0)</f>
        <v/>
      </c>
      <c r="F35" s="61" t="inlineStr">
        <is>
          <t>← Este valor pasa automáticamente a la Pestaña 3</t>
        </is>
      </c>
    </row>
    <row r="36" ht="8" customHeight="1">
      <c r="A36" s="25" t="n"/>
      <c r="B36" s="25" t="n"/>
      <c r="C36" s="25" t="n"/>
      <c r="D36" s="25" t="n"/>
      <c r="E36" s="25" t="n"/>
      <c r="F36" s="25" t="n"/>
      <c r="G36" s="25" t="n"/>
      <c r="H36" s="25" t="n"/>
      <c r="I36" s="25" t="n"/>
      <c r="J36" s="25" t="n"/>
    </row>
    <row r="44" ht="28" customHeight="1">
      <c r="B44" s="62" t="inlineStr">
        <is>
          <t>PROCEDIMIENTO 3</t>
        </is>
      </c>
    </row>
    <row r="45" ht="22" customHeight="1">
      <c r="B45" s="45" t="inlineStr">
        <is>
          <t>Nombre del procedimiento:</t>
        </is>
      </c>
      <c r="C45" s="48" t="inlineStr">
        <is>
          <t>Profilaxis + pulido</t>
        </is>
      </c>
    </row>
    <row r="46" ht="36" customHeight="1">
      <c r="B46" s="49" t="inlineStr">
        <is>
          <t>Fase del Procedimiento</t>
        </is>
      </c>
      <c r="C46" s="49" t="inlineStr">
        <is>
          <t>Tiempo (min)</t>
        </is>
      </c>
      <c r="D46" s="49" t="inlineStr">
        <is>
          <t>CCR (B/./min)</t>
        </is>
      </c>
      <c r="E46" s="49" t="inlineStr">
        <is>
          <t>Costo de Tiempo</t>
        </is>
      </c>
      <c r="F46" s="49" t="inlineStr">
        <is>
          <t>Materiales Directos (B/.)</t>
        </is>
      </c>
      <c r="G46" s="49" t="inlineStr">
        <is>
          <t>Costo Total Fase</t>
        </is>
      </c>
    </row>
    <row r="47" ht="22" customHeight="1">
      <c r="B47" s="15" t="inlineStr">
        <is>
          <t>Recepción administrativa / Registro</t>
        </is>
      </c>
      <c r="C47" s="34" t="n">
        <v>5</v>
      </c>
      <c r="D47" s="50">
        <f>'1. CCR'!C45</f>
        <v/>
      </c>
      <c r="E47" s="51">
        <f>IFERROR(C47*D47,0)</f>
        <v/>
      </c>
      <c r="F47" s="52" t="n">
        <v>0</v>
      </c>
      <c r="G47" s="51">
        <f>IFERROR(E47+F47,0)</f>
        <v/>
      </c>
    </row>
    <row r="48" ht="22" customHeight="1">
      <c r="B48" s="19" t="inlineStr">
        <is>
          <t>Preparación del gabinete (asistente)</t>
        </is>
      </c>
      <c r="C48" s="34" t="n">
        <v>5</v>
      </c>
      <c r="D48" s="50">
        <f>'1. CCR'!C45</f>
        <v/>
      </c>
      <c r="E48" s="53">
        <f>IFERROR(C48*D48,0)</f>
        <v/>
      </c>
      <c r="F48" s="52" t="n">
        <v>0</v>
      </c>
      <c r="G48" s="53">
        <f>IFERROR(E48+F48,0)</f>
        <v/>
      </c>
    </row>
    <row r="49" ht="22" customHeight="1">
      <c r="B49" s="15" t="inlineStr">
        <is>
          <t>Anestesia / Preparación clínica</t>
        </is>
      </c>
      <c r="C49" s="34" t="n">
        <v>0</v>
      </c>
      <c r="D49" s="50">
        <f>'1. CCR'!C45</f>
        <v/>
      </c>
      <c r="E49" s="51">
        <f>IFERROR(C49*D49,0)</f>
        <v/>
      </c>
      <c r="F49" s="52" t="n">
        <v>0</v>
      </c>
      <c r="G49" s="51">
        <f>IFERROR(E49+F49,0)</f>
        <v/>
      </c>
    </row>
    <row r="50" ht="22" customHeight="1">
      <c r="B50" s="19" t="inlineStr">
        <is>
          <t>Procedimiento clínico principal</t>
        </is>
      </c>
      <c r="C50" s="34" t="n">
        <v>30</v>
      </c>
      <c r="D50" s="50">
        <f>'1. CCR'!C45</f>
        <v/>
      </c>
      <c r="E50" s="53">
        <f>IFERROR(C50*D50,0)</f>
        <v/>
      </c>
      <c r="F50" s="52" t="n">
        <v>4.5</v>
      </c>
      <c r="G50" s="53">
        <f>IFERROR(E50+F50,0)</f>
        <v/>
      </c>
    </row>
    <row r="51" ht="22" customHeight="1">
      <c r="B51" s="15" t="inlineStr">
        <is>
          <t>Finalización / Rotación del sillón</t>
        </is>
      </c>
      <c r="C51" s="34" t="n">
        <v>5</v>
      </c>
      <c r="D51" s="50">
        <f>'1. CCR'!C45</f>
        <v/>
      </c>
      <c r="E51" s="51">
        <f>IFERROR(C51*D51,0)</f>
        <v/>
      </c>
      <c r="F51" s="52" t="n">
        <v>0</v>
      </c>
      <c r="G51" s="51">
        <f>IFERROR(E51+F51,0)</f>
        <v/>
      </c>
    </row>
    <row r="52">
      <c r="B52" s="45" t="inlineStr">
        <is>
          <t>TIEMPO TOTAL DEL PROCEDIMIENTO</t>
        </is>
      </c>
      <c r="C52" s="54">
        <f>SUM(C47:C51)</f>
        <v/>
      </c>
      <c r="D52" s="55" t="inlineStr">
        <is>
          <t>TOTAL MATERIALES DIRECTOS</t>
        </is>
      </c>
      <c r="E52" s="56">
        <f>SUM(F47:F51)</f>
        <v/>
      </c>
    </row>
    <row r="53" ht="8" customHeight="1">
      <c r="A53" s="25" t="n"/>
      <c r="B53" s="63" t="inlineStr">
        <is>
          <t>🔴  COSTO BASAL INVIOLABLE — PROC. 3 (si cobras menos, pierdes dinero)</t>
        </is>
      </c>
      <c r="C53" s="25" t="n"/>
      <c r="D53" s="25" t="n"/>
      <c r="E53" s="64">
        <f>IFERROR(SUM(G47:G51),0)</f>
        <v/>
      </c>
      <c r="F53" s="65" t="inlineStr">
        <is>
          <t>← Este valor pasa automáticamente a la Pestaña 3</t>
        </is>
      </c>
      <c r="G53" s="25" t="n"/>
      <c r="H53" s="25" t="n"/>
      <c r="I53" s="25" t="n"/>
      <c r="J53" s="25" t="n"/>
    </row>
  </sheetData>
  <mergeCells count="16">
    <mergeCell ref="B2:G2"/>
    <mergeCell ref="D6:G6"/>
    <mergeCell ref="B35:D35"/>
    <mergeCell ref="B1:G1"/>
    <mergeCell ref="B8:G8"/>
    <mergeCell ref="B17:D17"/>
    <mergeCell ref="B4:G4"/>
    <mergeCell ref="C27:G27"/>
    <mergeCell ref="B26:G26"/>
    <mergeCell ref="B53:D53"/>
    <mergeCell ref="C45:G45"/>
    <mergeCell ref="B44:G44"/>
    <mergeCell ref="C9:G9"/>
    <mergeCell ref="F17:G17"/>
    <mergeCell ref="F35:G35"/>
    <mergeCell ref="F53:G5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26"/>
  <sheetViews>
    <sheetView showGridLines="0" workbookViewId="0">
      <selection activeCell="A1" sqref="A1"/>
    </sheetView>
  </sheetViews>
  <sheetFormatPr baseColWidth="8" defaultRowHeight="15"/>
  <cols>
    <col width="3" customWidth="1" min="1" max="1"/>
    <col width="28" customWidth="1" min="2" max="2"/>
    <col width="18" customWidth="1" min="3" max="3"/>
    <col width="18" customWidth="1" min="4" max="4"/>
    <col width="18" customWidth="1" min="5" max="5"/>
    <col width="18" customWidth="1" min="6" max="6"/>
    <col width="22" customWidth="1" min="7" max="7"/>
    <col width="3" customWidth="1" min="8" max="8"/>
  </cols>
  <sheetData>
    <row r="1" ht="40" customHeight="1">
      <c r="B1" s="1" t="inlineStr">
        <is>
          <t>MATRIZ DE PRECIOS DE 3 EJES — VALIDACIÓN DE PRICING</t>
        </is>
      </c>
    </row>
    <row r="2" ht="22" customHeight="1">
      <c r="B2" s="2" t="inlineStr">
        <is>
          <t>Eje 1: Piso de Costo (TDABC)  ·  Eje 2: Espejo Competitivo (Benchmark CR ±15%)  ·  Eje 3: Tu Precio Actual</t>
        </is>
      </c>
    </row>
    <row r="4" ht="30" customHeight="1">
      <c r="B4" s="3" t="inlineStr">
        <is>
          <t>INSTRUCCIÓN: El Eje 1 (Piso) viene automáticamente del TDABC. Ingresa el Eje 2 (benchmark regional) y el Eje 3 (tu precio actual). La celda del Eje 3 se pone VERDE si cubres el costo y ROJA si estás por debajo.</t>
        </is>
      </c>
    </row>
    <row r="6" ht="26" customHeight="1">
      <c r="B6" s="66" t="inlineStr">
        <is>
          <t xml:space="preserve">  REFERENCIA: TARIFAS MÍNIMAS CR 2025 (Colegio Cirujanos Dentistas CR — Gaceta Ene. 2025)</t>
        </is>
      </c>
    </row>
    <row r="7" ht="36" customHeight="1">
      <c r="B7" s="67" t="inlineStr">
        <is>
          <t>Procedimiento</t>
        </is>
      </c>
      <c r="C7" s="67" t="inlineStr">
        <is>
          <t>Tarifa CR (₢)</t>
        </is>
      </c>
      <c r="D7" s="67" t="inlineStr">
        <is>
          <t>USD approx.</t>
        </is>
      </c>
      <c r="E7" s="67" t="inlineStr">
        <is>
          <t>Ajuste -15% (límite inf.)</t>
        </is>
      </c>
      <c r="F7" s="67" t="inlineStr">
        <is>
          <t>Ajuste +15% (límite sup.)</t>
        </is>
      </c>
      <c r="G7" s="67" t="inlineStr">
        <is>
          <t>Nivel de complejidad</t>
        </is>
      </c>
    </row>
    <row r="8" ht="22" customHeight="1">
      <c r="B8" s="15" t="inlineStr">
        <is>
          <t>Resina Compuesta Simple</t>
        </is>
      </c>
      <c r="C8" s="68" t="n">
        <v>43000</v>
      </c>
      <c r="D8" s="69" t="n">
        <v>84.3</v>
      </c>
      <c r="E8" s="70">
        <f>IFERROR(D8*0.85,0)</f>
        <v/>
      </c>
      <c r="F8" s="70">
        <f>IFERROR(D8*1.15,0)</f>
        <v/>
      </c>
      <c r="G8" s="17" t="inlineStr">
        <is>
          <t>Referencia — Colegio CR 2025</t>
        </is>
      </c>
    </row>
    <row r="9" ht="22" customHeight="1">
      <c r="B9" s="19" t="inlineStr">
        <is>
          <t>Resina Compleja</t>
        </is>
      </c>
      <c r="C9" s="71" t="n">
        <v>61000</v>
      </c>
      <c r="D9" s="72" t="n">
        <v>119.6</v>
      </c>
      <c r="E9" s="73">
        <f>IFERROR(D9*0.85,0)</f>
        <v/>
      </c>
      <c r="F9" s="73">
        <f>IFERROR(D9*1.15,0)</f>
        <v/>
      </c>
      <c r="G9" s="20" t="inlineStr">
        <is>
          <t>Referencia — Colegio CR 2025</t>
        </is>
      </c>
    </row>
    <row r="10" ht="22" customHeight="1">
      <c r="B10" s="15" t="inlineStr">
        <is>
          <t>Carilla Resina Directa</t>
        </is>
      </c>
      <c r="C10" s="68" t="n">
        <v>82000</v>
      </c>
      <c r="D10" s="69" t="n">
        <v>160.78</v>
      </c>
      <c r="E10" s="70">
        <f>IFERROR(D10*0.85,0)</f>
        <v/>
      </c>
      <c r="F10" s="70">
        <f>IFERROR(D10*1.15,0)</f>
        <v/>
      </c>
      <c r="G10" s="17" t="inlineStr">
        <is>
          <t>Referencia — Colegio CR 2025</t>
        </is>
      </c>
    </row>
    <row r="11" ht="22" customHeight="1">
      <c r="B11" s="19" t="inlineStr">
        <is>
          <t>Amalgama Simple</t>
        </is>
      </c>
      <c r="C11" s="71" t="n">
        <v>33000</v>
      </c>
      <c r="D11" s="72" t="n">
        <v>64.7</v>
      </c>
      <c r="E11" s="73">
        <f>IFERROR(D11*0.85,0)</f>
        <v/>
      </c>
      <c r="F11" s="73">
        <f>IFERROR(D11*1.15,0)</f>
        <v/>
      </c>
      <c r="G11" s="20" t="inlineStr">
        <is>
          <t>Referencia — Colegio CR 2025</t>
        </is>
      </c>
    </row>
    <row r="12" ht="22" customHeight="1">
      <c r="B12" s="15" t="inlineStr">
        <is>
          <t>Amalgama Compleja</t>
        </is>
      </c>
      <c r="C12" s="68" t="n">
        <v>48000</v>
      </c>
      <c r="D12" s="69" t="n">
        <v>94.11</v>
      </c>
      <c r="E12" s="70">
        <f>IFERROR(D12*0.85,0)</f>
        <v/>
      </c>
      <c r="F12" s="70">
        <f>IFERROR(D12*1.15,0)</f>
        <v/>
      </c>
      <c r="G12" s="17" t="inlineStr">
        <is>
          <t>Referencia — Colegio CR 2025</t>
        </is>
      </c>
    </row>
    <row r="13" ht="22" customHeight="1">
      <c r="B13" s="19" t="inlineStr">
        <is>
          <t>Corona Provisional (Acr.)</t>
        </is>
      </c>
      <c r="C13" s="71" t="n">
        <v>48000</v>
      </c>
      <c r="D13" s="72" t="n">
        <v>94.11</v>
      </c>
      <c r="E13" s="73">
        <f>IFERROR(D13*0.85,0)</f>
        <v/>
      </c>
      <c r="F13" s="73">
        <f>IFERROR(D13*1.15,0)</f>
        <v/>
      </c>
      <c r="G13" s="20" t="inlineStr">
        <is>
          <t>Referencia — Colegio CR 2025</t>
        </is>
      </c>
    </row>
    <row r="14" ht="22" customHeight="1">
      <c r="B14" s="15" t="inlineStr">
        <is>
          <t>Extracción Simple</t>
        </is>
      </c>
      <c r="C14" s="68" t="n">
        <v>35000</v>
      </c>
      <c r="D14" s="69" t="n">
        <v>68.63</v>
      </c>
      <c r="E14" s="70">
        <f>IFERROR(D14*0.85,0)</f>
        <v/>
      </c>
      <c r="F14" s="70">
        <f>IFERROR(D14*1.15,0)</f>
        <v/>
      </c>
      <c r="G14" s="17" t="inlineStr">
        <is>
          <t>Referencia — Colegio CR 2025</t>
        </is>
      </c>
    </row>
    <row r="15" ht="22" customHeight="1">
      <c r="B15" s="19" t="inlineStr">
        <is>
          <t>Profilaxis + Pulido</t>
        </is>
      </c>
      <c r="C15" s="71" t="n">
        <v>28000</v>
      </c>
      <c r="D15" s="72" t="n">
        <v>54.9</v>
      </c>
      <c r="E15" s="73">
        <f>IFERROR(D15*0.85,0)</f>
        <v/>
      </c>
      <c r="F15" s="73">
        <f>IFERROR(D15*1.15,0)</f>
        <v/>
      </c>
      <c r="G15" s="20" t="inlineStr">
        <is>
          <t>Referencia — Colegio CR 2025</t>
        </is>
      </c>
    </row>
    <row r="16" ht="22" customHeight="1">
      <c r="B16" s="15" t="inlineStr">
        <is>
          <t>Endoposte Prefabricado</t>
        </is>
      </c>
      <c r="C16" s="68" t="n">
        <v>85000</v>
      </c>
      <c r="D16" s="69" t="n">
        <v>166.66</v>
      </c>
      <c r="E16" s="70">
        <f>IFERROR(D16*0.85,0)</f>
        <v/>
      </c>
      <c r="F16" s="70">
        <f>IFERROR(D16*1.15,0)</f>
        <v/>
      </c>
      <c r="G16" s="17" t="inlineStr">
        <is>
          <t>Referencia — Colegio CR 2025</t>
        </is>
      </c>
    </row>
    <row r="17" ht="22" customHeight="1">
      <c r="B17" s="19" t="inlineStr">
        <is>
          <t>Prótesis Parcial Acrílica</t>
        </is>
      </c>
      <c r="C17" s="71" t="n">
        <v>206000</v>
      </c>
      <c r="D17" s="72" t="n">
        <v>403.92</v>
      </c>
      <c r="E17" s="73">
        <f>IFERROR(D17*0.85,0)</f>
        <v/>
      </c>
      <c r="F17" s="73">
        <f>IFERROR(D17*1.15,0)</f>
        <v/>
      </c>
      <c r="G17" s="20" t="inlineStr">
        <is>
          <t>Referencia — Colegio CR 2025</t>
        </is>
      </c>
    </row>
    <row r="18" ht="22" customHeight="1">
      <c r="B18" s="15" t="inlineStr">
        <is>
          <t>Consulta/Examen</t>
        </is>
      </c>
      <c r="C18" s="68" t="n">
        <v>25000</v>
      </c>
      <c r="D18" s="69" t="n">
        <v>49.02</v>
      </c>
      <c r="E18" s="70">
        <f>IFERROR(D18*0.85,0)</f>
        <v/>
      </c>
      <c r="F18" s="70">
        <f>IFERROR(D18*1.15,0)</f>
        <v/>
      </c>
      <c r="G18" s="17" t="inlineStr">
        <is>
          <t>Referencia — Colegio CR 2025</t>
        </is>
      </c>
    </row>
    <row r="19" ht="8" customHeight="1">
      <c r="A19" s="25" t="n"/>
      <c r="B19" s="25" t="n"/>
      <c r="C19" s="25" t="n"/>
      <c r="D19" s="25" t="n"/>
      <c r="E19" s="25" t="n"/>
      <c r="F19" s="25" t="n"/>
      <c r="G19" s="25" t="n"/>
      <c r="H19" s="25" t="n"/>
      <c r="I19" s="25" t="n"/>
      <c r="J19" s="25" t="n"/>
    </row>
    <row r="21" ht="26" customHeight="1">
      <c r="B21" s="13" t="inlineStr">
        <is>
          <t xml:space="preserve">  TU MATRIZ DE PRECIOS — 3 PROCEDIMIENTOS</t>
        </is>
      </c>
    </row>
    <row r="22" ht="42" customHeight="1">
      <c r="B22" s="49" t="inlineStr">
        <is>
          <t>Procedimiento</t>
        </is>
      </c>
      <c r="C22" s="49" t="inlineStr">
        <is>
          <t>Eje 1: Piso de Costo
(TDABC — B/.)</t>
        </is>
      </c>
      <c r="D22" s="49" t="inlineStr">
        <is>
          <t>Eje 2: Espejo Competitivo
(Benchmark — B/.)</t>
        </is>
      </c>
      <c r="E22" s="49" t="inlineStr">
        <is>
          <t>Eje 3: Tu Precio Actual
(B/.)</t>
        </is>
      </c>
      <c r="F22" s="49" t="inlineStr">
        <is>
          <t>Margen de Contribución
(B/.)</t>
        </is>
      </c>
      <c r="G22" s="49" t="inlineStr">
        <is>
          <t>Estado del Precio</t>
        </is>
      </c>
    </row>
    <row r="23" ht="28" customHeight="1">
      <c r="B23" s="74">
        <f>'2. TDABC'!C9</f>
        <v/>
      </c>
      <c r="C23" s="57">
        <f>'2. TDABC'!E17</f>
        <v/>
      </c>
      <c r="D23" s="16" t="n">
        <v>80</v>
      </c>
      <c r="E23" s="16" t="n">
        <v>45</v>
      </c>
      <c r="F23" s="75">
        <f>IFERROR(E23-C23,0)</f>
        <v/>
      </c>
      <c r="G23" s="76">
        <f>IFERROR(IF(E23&gt;=C23,"✔ PRECIO CUBRE EL COSTO","✖ PRECIO BAJO EL PISO"),"—")</f>
        <v/>
      </c>
    </row>
    <row r="24" ht="28" customHeight="1">
      <c r="B24" s="77">
        <f>'2. TDABC'!C27</f>
        <v/>
      </c>
      <c r="C24" s="57">
        <f>'2. TDABC'!E35</f>
        <v/>
      </c>
      <c r="D24" s="16" t="n">
        <v>80</v>
      </c>
      <c r="E24" s="16" t="n">
        <v>45</v>
      </c>
      <c r="F24" s="78">
        <f>IFERROR(E24-C24,0)</f>
        <v/>
      </c>
      <c r="G24" s="79">
        <f>IFERROR(IF(E24&gt;=C24,"✔ PRECIO CUBRE EL COSTO","✖ PRECIO BAJO EL PISO"),"—")</f>
        <v/>
      </c>
    </row>
    <row r="25" ht="28" customHeight="1">
      <c r="B25" s="74">
        <f>'2. TDABC'!C45</f>
        <v/>
      </c>
      <c r="C25" s="57">
        <f>'2. TDABC'!E53</f>
        <v/>
      </c>
      <c r="D25" s="16" t="n">
        <v>80</v>
      </c>
      <c r="E25" s="16" t="n">
        <v>45</v>
      </c>
      <c r="F25" s="75">
        <f>IFERROR(E25-C25,0)</f>
        <v/>
      </c>
      <c r="G25" s="76">
        <f>IFERROR(IF(E25&gt;=C25,"✔ PRECIO CUBRE EL COSTO","✖ PRECIO BAJO EL PISO"),"—")</f>
        <v/>
      </c>
    </row>
    <row r="26" ht="30" customHeight="1">
      <c r="B26" s="80" t="inlineStr">
        <is>
          <t>REGLA DE ORO: Tu Precio (Eje 3) debe ser MAYOR al Costo Basal (Eje 1) Y competitivo vs. el Benchmark (Eje 2). Si el Eje 3 está en ROJO, cada procedimiento que realizas genera pérdida.</t>
        </is>
      </c>
    </row>
  </sheetData>
  <mergeCells count="6">
    <mergeCell ref="B2:G2"/>
    <mergeCell ref="B1:G1"/>
    <mergeCell ref="B4:G4"/>
    <mergeCell ref="B26:G26"/>
    <mergeCell ref="B21:G21"/>
    <mergeCell ref="B6:G6"/>
  </mergeCells>
  <conditionalFormatting sqref="G23">
    <cfRule type="cellIs" priority="1" operator="containsText" dxfId="0">
      <formula>"CUBRE"</formula>
    </cfRule>
    <cfRule type="cellIs" priority="2" operator="containsText" dxfId="1">
      <formula>"BAJO"</formula>
    </cfRule>
  </conditionalFormatting>
  <conditionalFormatting sqref="E23">
    <cfRule type="expression" priority="3" dxfId="0">
      <formula>E23&gt;=C23</formula>
    </cfRule>
    <cfRule type="expression" priority="4" dxfId="1">
      <formula>E23&lt;C23</formula>
    </cfRule>
  </conditionalFormatting>
  <conditionalFormatting sqref="G24">
    <cfRule type="cellIs" priority="5" operator="containsText" dxfId="0">
      <formula>"CUBRE"</formula>
    </cfRule>
    <cfRule type="cellIs" priority="6" operator="containsText" dxfId="1">
      <formula>"BAJO"</formula>
    </cfRule>
  </conditionalFormatting>
  <conditionalFormatting sqref="E24">
    <cfRule type="expression" priority="7" dxfId="0">
      <formula>E24&gt;=C24</formula>
    </cfRule>
    <cfRule type="expression" priority="8" dxfId="1">
      <formula>E24&lt;C24</formula>
    </cfRule>
  </conditionalFormatting>
  <conditionalFormatting sqref="G25">
    <cfRule type="cellIs" priority="9" operator="containsText" dxfId="0">
      <formula>"CUBRE"</formula>
    </cfRule>
    <cfRule type="cellIs" priority="10" operator="containsText" dxfId="1">
      <formula>"BAJO"</formula>
    </cfRule>
  </conditionalFormatting>
  <conditionalFormatting sqref="E25">
    <cfRule type="expression" priority="11" dxfId="0">
      <formula>E25&gt;=C25</formula>
    </cfRule>
    <cfRule type="expression" priority="12" dxfId="1">
      <formula>E25&lt;C25</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9"/>
  <sheetViews>
    <sheetView showGridLines="0" workbookViewId="0">
      <selection activeCell="A1" sqref="A1"/>
    </sheetView>
  </sheetViews>
  <sheetFormatPr baseColWidth="8" defaultRowHeight="15"/>
  <cols>
    <col width="3" customWidth="1" min="1" max="1"/>
    <col width="38" customWidth="1" min="2" max="2"/>
    <col width="22" customWidth="1" min="3" max="3"/>
    <col width="22" customWidth="1" min="4" max="4"/>
    <col width="22" customWidth="1" min="5" max="5"/>
    <col width="3" customWidth="1" min="6" max="6"/>
  </cols>
  <sheetData>
    <row r="1" ht="40" customHeight="1">
      <c r="B1" s="1" t="inlineStr">
        <is>
          <t>PUNTO DE EQUILIBRIO MENSUAL — ¿CUÁNTOS PACIENTES NECESITO?</t>
        </is>
      </c>
    </row>
    <row r="2" ht="22" customHeight="1">
      <c r="B2" s="2" t="inlineStr">
        <is>
          <t>PE (Ingresos) = Costos Fijos ÷ Ratio de Margen de Contribución  ·  Fórmula: Kaplan &amp; Norton</t>
        </is>
      </c>
    </row>
    <row r="4" ht="30" customHeight="1">
      <c r="B4" s="3" t="inlineStr">
        <is>
          <t>INSTRUCCIÓN: Las celdas grises/azules vienen automáticamente de las pestañas anteriores. Solo ingresa el precio promedio (si difiere del Eje 3) y el costo variable directo promedio.</t>
        </is>
      </c>
    </row>
    <row r="6" ht="26" customHeight="1">
      <c r="B6" s="13" t="inlineStr">
        <is>
          <t xml:space="preserve">  DATOS DE ENTRADA</t>
        </is>
      </c>
    </row>
    <row r="7" ht="22" customHeight="1">
      <c r="B7" s="14" t="inlineStr">
        <is>
          <t>Concepto</t>
        </is>
      </c>
      <c r="C7" s="14" t="inlineStr">
        <is>
          <t>Valor</t>
        </is>
      </c>
      <c r="D7" s="14" t="inlineStr">
        <is>
          <t>Cómo se obtiene</t>
        </is>
      </c>
      <c r="E7" s="14" t="inlineStr">
        <is>
          <t>Referencia</t>
        </is>
      </c>
    </row>
    <row r="8" ht="24" customHeight="1">
      <c r="B8" s="45" t="inlineStr">
        <is>
          <t>Costos Fijos Totales Mensuales (CF)</t>
        </is>
      </c>
      <c r="C8" s="22">
        <f>'1. CCR'!C18</f>
        <v/>
      </c>
      <c r="D8" s="38" t="inlineStr">
        <is>
          <t>Importado automáticamente de Pestaña 1</t>
        </is>
      </c>
    </row>
    <row r="9" ht="24" customHeight="1">
      <c r="B9" s="7" t="inlineStr">
        <is>
          <t>Precio promedio ponderado por procedimiento (B/.)</t>
        </is>
      </c>
      <c r="C9" s="16" t="n">
        <v>85</v>
      </c>
      <c r="D9" s="17" t="inlineStr">
        <is>
          <t>Promedio de los precios de los 3 procedimientos más frecuentes</t>
        </is>
      </c>
    </row>
    <row r="10" ht="24" customHeight="1">
      <c r="B10" s="10" t="inlineStr">
        <is>
          <t>Costo variable directo promedio por procedimiento (B/.)</t>
        </is>
      </c>
      <c r="C10" s="16" t="n">
        <v>18</v>
      </c>
      <c r="D10" s="20" t="inlineStr">
        <is>
          <t>Promedio de materiales directos de tus 3 procedimientos (Pestaña 2)</t>
        </is>
      </c>
    </row>
    <row r="11" ht="8" customHeight="1">
      <c r="A11" s="25" t="n"/>
      <c r="B11" s="25" t="n"/>
      <c r="C11" s="25" t="n"/>
      <c r="D11" s="25" t="n"/>
      <c r="E11" s="25" t="n"/>
      <c r="F11" s="25" t="n"/>
      <c r="G11" s="25" t="n"/>
      <c r="H11" s="25" t="n"/>
      <c r="I11" s="25" t="n"/>
      <c r="J11" s="25" t="n"/>
    </row>
    <row r="12" ht="26" customHeight="1">
      <c r="B12" s="26" t="inlineStr">
        <is>
          <t xml:space="preserve">  CÁLCULOS AUTOMÁTICOS</t>
        </is>
      </c>
    </row>
    <row r="13" ht="26" customHeight="1">
      <c r="B13" s="7" t="inlineStr">
        <is>
          <t>Margen de Contribución Unitario (MCI)</t>
        </is>
      </c>
      <c r="C13" s="32">
        <f>IFERROR(C9-C10,0)</f>
        <v/>
      </c>
      <c r="D13" s="81">
        <f> Precio promedio − Costo variable directo promedio</f>
        <v/>
      </c>
    </row>
    <row r="14" ht="26" customHeight="1">
      <c r="B14" s="10" t="inlineStr">
        <is>
          <t>Ratio de Margen de Contribución (RMC)</t>
        </is>
      </c>
      <c r="C14" s="82">
        <f>IFERROR((C9-C10)/C9,0)</f>
        <v/>
      </c>
      <c r="D14" s="83">
        <f> MCI ÷ Precio promedio  ·  Lo que sobra de cada B/. para pagar costos fijos</f>
        <v/>
      </c>
    </row>
    <row r="15" ht="8" customHeight="1">
      <c r="A15" s="25" t="n"/>
      <c r="B15" s="25" t="n"/>
      <c r="C15" s="25" t="n"/>
      <c r="D15" s="25" t="n"/>
      <c r="E15" s="25" t="n"/>
      <c r="F15" s="25" t="n"/>
      <c r="G15" s="25" t="n"/>
      <c r="H15" s="25" t="n"/>
      <c r="I15" s="25" t="n"/>
      <c r="J15" s="25" t="n"/>
    </row>
    <row r="16" ht="26" customHeight="1">
      <c r="B16" s="13" t="inlineStr">
        <is>
          <t xml:space="preserve">  RESULTADOS DEL PUNTO DE EQUILIBRIO</t>
        </is>
      </c>
    </row>
    <row r="17" ht="28" customHeight="1">
      <c r="B17" s="3" t="inlineStr">
        <is>
          <t>Este es el número mínimo que necesitas cada mes para no perder dinero. Por encima de este punto, cada paciente genera ganancia pura.</t>
        </is>
      </c>
    </row>
    <row r="18" ht="32" customHeight="1">
      <c r="B18" s="31" t="inlineStr">
        <is>
          <t>PUNTO DE EQUILIBRIO EN INGRESOS MENSUALES (B/.)</t>
        </is>
      </c>
      <c r="C18" s="32">
        <f>IFERROR(C8/C14,0)</f>
        <v/>
      </c>
      <c r="D18" s="81">
        <f> Costos Fijos ÷ Ratio MC  ·  Ingresos mínimos mensuales necesarios</f>
        <v/>
      </c>
      <c r="E18" s="39" t="n"/>
    </row>
    <row r="19" ht="32" customHeight="1">
      <c r="B19" s="31" t="inlineStr">
        <is>
          <t>PUNTO DE EQUILIBRIO EN NÚMERO DE PROCEDIMIENTOS (PAC./MES)</t>
        </is>
      </c>
      <c r="C19" s="84">
        <f>IFERROR(C18/C9,0)</f>
        <v/>
      </c>
      <c r="D19" s="81">
        <f> Break-Even en ingresos ÷ Precio promedio</f>
        <v/>
      </c>
      <c r="E19" s="39" t="n"/>
    </row>
    <row r="20" ht="32" customHeight="1">
      <c r="B20" s="31" t="inlineStr">
        <is>
          <t>PUNTO DE EQUILIBRIO DIARIO (procedimientos/día)</t>
        </is>
      </c>
      <c r="C20" s="85">
        <f>IFERROR(C19/'1. CCR'!C38,0)</f>
        <v/>
      </c>
      <c r="D20" s="81">
        <f> Procedimientos/mes ÷ Días de consulta por mes</f>
        <v/>
      </c>
      <c r="E20" s="39" t="n"/>
    </row>
    <row r="21" ht="8" customHeight="1">
      <c r="A21" s="25" t="n"/>
      <c r="B21" s="25" t="n"/>
      <c r="C21" s="25" t="n"/>
      <c r="D21" s="25" t="n"/>
      <c r="E21" s="25" t="n"/>
      <c r="F21" s="25" t="n"/>
      <c r="G21" s="25" t="n"/>
      <c r="H21" s="25" t="n"/>
      <c r="I21" s="25" t="n"/>
      <c r="J21" s="25" t="n"/>
    </row>
    <row r="22" ht="26" customHeight="1">
      <c r="B22" s="86" t="inlineStr">
        <is>
          <t xml:space="preserve">  ESCENARIOS DE EXPANSIÓN — COSTOS ESCALONADOS</t>
        </is>
      </c>
    </row>
    <row r="23" ht="30" customHeight="1">
      <c r="B23" s="87" t="inlineStr">
        <is>
          <t>⚠ ALERTA GERENCIAL: Agregar un sillón genera saltos abruptos en los costos fijos. Solo expande cuando el historial de citas rechazadas cubra al menos el 50% de la cuota mensual del nuevo equipo.</t>
        </is>
      </c>
    </row>
    <row r="24" ht="36" customHeight="1">
      <c r="B24" s="67" t="inlineStr">
        <is>
          <t>Escenario</t>
        </is>
      </c>
      <c r="C24" s="67" t="inlineStr">
        <is>
          <t>Ratio MC Est.</t>
        </is>
      </c>
      <c r="D24" s="67" t="inlineStr">
        <is>
          <t>BE en Ingresos Est.</t>
        </is>
      </c>
      <c r="E24" s="67" t="inlineStr">
        <is>
          <t>BE en Pacientes Est.</t>
        </is>
      </c>
    </row>
    <row r="25" ht="24" customHeight="1">
      <c r="B25" s="7" t="inlineStr">
        <is>
          <t>1 Sillón (estructura actual)</t>
        </is>
      </c>
      <c r="C25" s="88">
        <f>C14</f>
        <v/>
      </c>
      <c r="D25" s="89">
        <f>IFERROR(C8/C25,0)</f>
        <v/>
      </c>
      <c r="E25" s="90">
        <f>IFERROR(D25/C9,0)</f>
        <v/>
      </c>
    </row>
    <row r="26" ht="24" customHeight="1">
      <c r="B26" s="19" t="inlineStr">
        <is>
          <t>2 Sillones (+$800 CF/mes est.)</t>
        </is>
      </c>
      <c r="C26" s="91" t="n">
        <v>0.75</v>
      </c>
      <c r="D26" s="92">
        <f>IFERROR((C8+800)/C26,0)</f>
        <v/>
      </c>
      <c r="E26" s="93">
        <f>IFERROR(D26/C9,0)</f>
        <v/>
      </c>
    </row>
    <row r="27" ht="24" customHeight="1">
      <c r="B27" s="15" t="inlineStr">
        <is>
          <t>3 Sillones (+$2,000 CF/mes est.)</t>
        </is>
      </c>
      <c r="C27" s="91" t="n">
        <v>0.63</v>
      </c>
      <c r="D27" s="89">
        <f>IFERROR((C8+2000)/C27,0)</f>
        <v/>
      </c>
      <c r="E27" s="90">
        <f>IFERROR(D27/C9,0)</f>
        <v/>
      </c>
    </row>
    <row r="29" ht="30" customHeight="1">
      <c r="B29" s="94" t="inlineStr">
        <is>
          <t>Fuente: CCR — Universidad de Cuenca; Factor Kaplan — Kaplan &amp; Anderson TDABC; Benchmark CR — Colegio de Cirujanos Dentistas CR Gaceta Ene. 2025; Márgenes EBITDA — Overjet 2025 + BoomCloud</t>
        </is>
      </c>
    </row>
  </sheetData>
  <mergeCells count="13">
    <mergeCell ref="D20:E20"/>
    <mergeCell ref="B17:E17"/>
    <mergeCell ref="B23:E23"/>
    <mergeCell ref="B1:E1"/>
    <mergeCell ref="B4:E4"/>
    <mergeCell ref="B12:E12"/>
    <mergeCell ref="D19:E19"/>
    <mergeCell ref="B6:E6"/>
    <mergeCell ref="B16:E16"/>
    <mergeCell ref="B29:E29"/>
    <mergeCell ref="B2:E2"/>
    <mergeCell ref="D18:E18"/>
    <mergeCell ref="B22:E2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2026-05-07T18:51:13Z</dcterms:created>
  <dcterms:modified xmlns:dcterms="http://purl.org/dc/terms/" xmlns:xsi="http://www.w3.org/2001/XMLSchema-instance" xsi:type="dcterms:W3CDTF">2026-05-07T18:51:14Z</dcterms:modified>
</cp:coreProperties>
</file>